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20c3a6914341f9/เอกสาร/"/>
    </mc:Choice>
  </mc:AlternateContent>
  <xr:revisionPtr revIDLastSave="0" documentId="8_{82EE3FF3-147B-4D4C-9F06-A709C31E9EE3}" xr6:coauthVersionLast="47" xr6:coauthVersionMax="47" xr10:uidLastSave="{00000000-0000-0000-0000-000000000000}"/>
  <bookViews>
    <workbookView xWindow="-120" yWindow="-120" windowWidth="29040" windowHeight="15720" xr2:uid="{EDC63270-70AA-46AD-82CA-AACC212DF625}"/>
  </bookViews>
  <sheets>
    <sheet name="รายเดือน" sheetId="1" r:id="rId1"/>
    <sheet name="รวม 1 -4" sheetId="2" r:id="rId2"/>
    <sheet name="ห้องเรียนเณร" sheetId="3" r:id="rId3"/>
  </sheets>
  <definedNames>
    <definedName name="_xlnm._FilterDatabase" localSheetId="0" hidden="1">รายเดือน!$A$1:$A$314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19" i="2" l="1"/>
  <c r="G307" i="1"/>
  <c r="BI20" i="2"/>
  <c r="M20" i="2"/>
  <c r="L20" i="2"/>
  <c r="K20" i="2"/>
  <c r="J20" i="2"/>
  <c r="I20" i="2"/>
  <c r="M7" i="2"/>
  <c r="L7" i="2"/>
  <c r="K7" i="2"/>
  <c r="J7" i="2"/>
  <c r="I7" i="2"/>
  <c r="S20" i="2"/>
  <c r="R20" i="2"/>
  <c r="Q20" i="2"/>
  <c r="P20" i="2"/>
  <c r="O20" i="2"/>
  <c r="P8" i="2"/>
  <c r="O8" i="2"/>
  <c r="O7" i="2" s="1"/>
  <c r="S7" i="2"/>
  <c r="R7" i="2"/>
  <c r="Q7" i="2"/>
  <c r="P7" i="2"/>
  <c r="BC24" i="2"/>
  <c r="BC20" i="2" s="1"/>
  <c r="BB20" i="2"/>
  <c r="BA20" i="2"/>
  <c r="AZ20" i="2"/>
  <c r="AY20" i="2"/>
  <c r="BB12" i="2"/>
  <c r="BA12" i="2"/>
  <c r="BA7" i="2" s="1"/>
  <c r="BA26" i="2" s="1"/>
  <c r="BC7" i="2"/>
  <c r="BB7" i="2"/>
  <c r="AZ7" i="2"/>
  <c r="AY7" i="2"/>
  <c r="BU25" i="2"/>
  <c r="BU20" i="2" s="1"/>
  <c r="BQ20" i="2"/>
  <c r="BU7" i="2"/>
  <c r="BT7" i="2"/>
  <c r="BT26" i="2" s="1"/>
  <c r="BS7" i="2"/>
  <c r="BR7" i="2"/>
  <c r="BQ7" i="2"/>
  <c r="BO26" i="2"/>
  <c r="BO20" i="2"/>
  <c r="BK20" i="2"/>
  <c r="BO7" i="2"/>
  <c r="BN7" i="2"/>
  <c r="BN26" i="2" s="1"/>
  <c r="BM7" i="2"/>
  <c r="BM26" i="2" s="1"/>
  <c r="BL7" i="2"/>
  <c r="BL26" i="2" s="1"/>
  <c r="BK7" i="2"/>
  <c r="BS26" i="2"/>
  <c r="BR26" i="2"/>
  <c r="H307" i="1"/>
  <c r="G313" i="1"/>
  <c r="G308" i="1" s="1"/>
  <c r="H313" i="1"/>
  <c r="H312" i="1"/>
  <c r="H311" i="1"/>
  <c r="H310" i="1"/>
  <c r="H309" i="1"/>
  <c r="C308" i="1"/>
  <c r="H306" i="1"/>
  <c r="H305" i="1"/>
  <c r="H304" i="1"/>
  <c r="H303" i="1"/>
  <c r="H302" i="1"/>
  <c r="H301" i="1"/>
  <c r="H300" i="1"/>
  <c r="H299" i="1"/>
  <c r="H298" i="1"/>
  <c r="H297" i="1"/>
  <c r="H296" i="1"/>
  <c r="G295" i="1"/>
  <c r="F295" i="1"/>
  <c r="F314" i="1" s="1"/>
  <c r="E295" i="1"/>
  <c r="E314" i="1" s="1"/>
  <c r="D295" i="1"/>
  <c r="D314" i="1" s="1"/>
  <c r="C295" i="1"/>
  <c r="B295" i="1"/>
  <c r="B314" i="1" s="1"/>
  <c r="H294" i="1"/>
  <c r="G284" i="1"/>
  <c r="H278" i="1"/>
  <c r="H289" i="1"/>
  <c r="H288" i="1"/>
  <c r="H287" i="1"/>
  <c r="H286" i="1"/>
  <c r="H285" i="1"/>
  <c r="C284" i="1"/>
  <c r="H283" i="1"/>
  <c r="H282" i="1"/>
  <c r="H281" i="1"/>
  <c r="H280" i="1"/>
  <c r="H279" i="1"/>
  <c r="H277" i="1"/>
  <c r="E271" i="1"/>
  <c r="E290" i="1" s="1"/>
  <c r="H275" i="1"/>
  <c r="H274" i="1"/>
  <c r="H273" i="1"/>
  <c r="H272" i="1"/>
  <c r="G271" i="1"/>
  <c r="F271" i="1"/>
  <c r="F290" i="1" s="1"/>
  <c r="D271" i="1"/>
  <c r="D290" i="1" s="1"/>
  <c r="C271" i="1"/>
  <c r="B271" i="1"/>
  <c r="B290" i="1" s="1"/>
  <c r="H270" i="1"/>
  <c r="BE20" i="2"/>
  <c r="BH12" i="2"/>
  <c r="BH7" i="2" s="1"/>
  <c r="BG12" i="2"/>
  <c r="BI7" i="2"/>
  <c r="BG7" i="2"/>
  <c r="BF7" i="2"/>
  <c r="BF26" i="2" s="1"/>
  <c r="BE7" i="2"/>
  <c r="F252" i="1"/>
  <c r="F247" i="1" s="1"/>
  <c r="F266" i="1" s="1"/>
  <c r="E252" i="1"/>
  <c r="E247" i="1" s="1"/>
  <c r="E266" i="1" s="1"/>
  <c r="H265" i="1"/>
  <c r="H264" i="1"/>
  <c r="H263" i="1"/>
  <c r="H262" i="1"/>
  <c r="H261" i="1"/>
  <c r="C260" i="1"/>
  <c r="H259" i="1"/>
  <c r="H258" i="1"/>
  <c r="H257" i="1"/>
  <c r="H256" i="1"/>
  <c r="H255" i="1"/>
  <c r="H253" i="1"/>
  <c r="H251" i="1"/>
  <c r="H250" i="1"/>
  <c r="H249" i="1"/>
  <c r="H248" i="1"/>
  <c r="G247" i="1"/>
  <c r="D247" i="1"/>
  <c r="C247" i="1"/>
  <c r="B247" i="1"/>
  <c r="B266" i="1" s="1"/>
  <c r="H246" i="1"/>
  <c r="G240" i="1"/>
  <c r="G236" i="1" s="1"/>
  <c r="BD6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1" i="2"/>
  <c r="BD22" i="2"/>
  <c r="BD23" i="2"/>
  <c r="BD24" i="2"/>
  <c r="BD25" i="2"/>
  <c r="F228" i="1"/>
  <c r="E228" i="1"/>
  <c r="E223" i="1" s="1"/>
  <c r="H241" i="1"/>
  <c r="H239" i="1"/>
  <c r="H238" i="1"/>
  <c r="H237" i="1"/>
  <c r="F236" i="1"/>
  <c r="E236" i="1"/>
  <c r="D236" i="1"/>
  <c r="C236" i="1"/>
  <c r="H235" i="1"/>
  <c r="H234" i="1"/>
  <c r="H233" i="1"/>
  <c r="H232" i="1"/>
  <c r="H231" i="1"/>
  <c r="H229" i="1"/>
  <c r="H227" i="1"/>
  <c r="H226" i="1"/>
  <c r="H225" i="1"/>
  <c r="H224" i="1"/>
  <c r="G223" i="1"/>
  <c r="F223" i="1"/>
  <c r="D223" i="1"/>
  <c r="C223" i="1"/>
  <c r="B223" i="1"/>
  <c r="B242" i="1" s="1"/>
  <c r="H222" i="1"/>
  <c r="H217" i="1"/>
  <c r="H216" i="1"/>
  <c r="H215" i="1"/>
  <c r="E214" i="1"/>
  <c r="E212" i="1" s="1"/>
  <c r="H213" i="1"/>
  <c r="G212" i="1"/>
  <c r="F212" i="1"/>
  <c r="D212" i="1"/>
  <c r="C212" i="1"/>
  <c r="H211" i="1"/>
  <c r="H210" i="1"/>
  <c r="H209" i="1"/>
  <c r="H208" i="1"/>
  <c r="H207" i="1"/>
  <c r="H205" i="1"/>
  <c r="H204" i="1"/>
  <c r="H203" i="1"/>
  <c r="H202" i="1"/>
  <c r="H201" i="1"/>
  <c r="H200" i="1"/>
  <c r="G199" i="1"/>
  <c r="F199" i="1"/>
  <c r="E199" i="1"/>
  <c r="D199" i="1"/>
  <c r="D218" i="1" s="1"/>
  <c r="C199" i="1"/>
  <c r="B199" i="1"/>
  <c r="B218" i="1" s="1"/>
  <c r="H198" i="1"/>
  <c r="AU22" i="2"/>
  <c r="AU20" i="2" s="1"/>
  <c r="E190" i="1"/>
  <c r="AW20" i="2"/>
  <c r="AV20" i="2"/>
  <c r="AT20" i="2"/>
  <c r="AS20" i="2"/>
  <c r="AW7" i="2"/>
  <c r="AV7" i="2"/>
  <c r="AU7" i="2"/>
  <c r="AT7" i="2"/>
  <c r="AS7" i="2"/>
  <c r="H180" i="1"/>
  <c r="H193" i="1"/>
  <c r="H192" i="1"/>
  <c r="H191" i="1"/>
  <c r="H190" i="1"/>
  <c r="H189" i="1"/>
  <c r="G188" i="1"/>
  <c r="F188" i="1"/>
  <c r="E188" i="1"/>
  <c r="D188" i="1"/>
  <c r="C188" i="1"/>
  <c r="H187" i="1"/>
  <c r="H186" i="1"/>
  <c r="H185" i="1"/>
  <c r="H184" i="1"/>
  <c r="H183" i="1"/>
  <c r="H181" i="1"/>
  <c r="H179" i="1"/>
  <c r="H178" i="1"/>
  <c r="H177" i="1"/>
  <c r="H176" i="1"/>
  <c r="G175" i="1"/>
  <c r="F175" i="1"/>
  <c r="E175" i="1"/>
  <c r="D175" i="1"/>
  <c r="C175" i="1"/>
  <c r="B175" i="1"/>
  <c r="B194" i="1" s="1"/>
  <c r="H174" i="1"/>
  <c r="AQ20" i="2"/>
  <c r="AP20" i="2"/>
  <c r="AO20" i="2"/>
  <c r="AN20" i="2"/>
  <c r="AM20" i="2"/>
  <c r="AQ7" i="2"/>
  <c r="AP7" i="2"/>
  <c r="AO7" i="2"/>
  <c r="AN7" i="2"/>
  <c r="AM7" i="2"/>
  <c r="H154" i="1"/>
  <c r="H150" i="1"/>
  <c r="H169" i="1"/>
  <c r="H168" i="1"/>
  <c r="H167" i="1"/>
  <c r="H166" i="1"/>
  <c r="H165" i="1"/>
  <c r="F164" i="1"/>
  <c r="E164" i="1"/>
  <c r="D164" i="1"/>
  <c r="C164" i="1"/>
  <c r="H163" i="1"/>
  <c r="H162" i="1"/>
  <c r="H161" i="1"/>
  <c r="D151" i="1"/>
  <c r="C151" i="1"/>
  <c r="H159" i="1"/>
  <c r="H157" i="1"/>
  <c r="H155" i="1"/>
  <c r="H153" i="1"/>
  <c r="H152" i="1"/>
  <c r="G151" i="1"/>
  <c r="F151" i="1"/>
  <c r="E151" i="1"/>
  <c r="B151" i="1"/>
  <c r="B170" i="1" s="1"/>
  <c r="AK24" i="2"/>
  <c r="AK20" i="2"/>
  <c r="AJ20" i="2"/>
  <c r="AI20" i="2"/>
  <c r="AH20" i="2"/>
  <c r="AG20" i="2"/>
  <c r="AK16" i="2"/>
  <c r="AK7" i="2" s="1"/>
  <c r="AH16" i="2"/>
  <c r="AH7" i="2" s="1"/>
  <c r="AG16" i="2"/>
  <c r="AG7" i="2" s="1"/>
  <c r="AJ7" i="2"/>
  <c r="AI7" i="2"/>
  <c r="G144" i="1"/>
  <c r="D136" i="1"/>
  <c r="C136" i="1"/>
  <c r="G136" i="1"/>
  <c r="BK26" i="2" l="1"/>
  <c r="BQ26" i="2"/>
  <c r="G218" i="1"/>
  <c r="BU26" i="2"/>
  <c r="G314" i="1"/>
  <c r="F218" i="1"/>
  <c r="E218" i="1"/>
  <c r="C194" i="1"/>
  <c r="H240" i="1"/>
  <c r="H308" i="1"/>
  <c r="C314" i="1"/>
  <c r="H295" i="1"/>
  <c r="G290" i="1"/>
  <c r="H284" i="1"/>
  <c r="C290" i="1"/>
  <c r="H276" i="1"/>
  <c r="H271" i="1" s="1"/>
  <c r="H260" i="1"/>
  <c r="C266" i="1"/>
  <c r="D266" i="1"/>
  <c r="G266" i="1"/>
  <c r="H252" i="1"/>
  <c r="H247" i="1" s="1"/>
  <c r="H228" i="1"/>
  <c r="H223" i="1" s="1"/>
  <c r="F194" i="1"/>
  <c r="C218" i="1"/>
  <c r="AY26" i="2"/>
  <c r="H199" i="1"/>
  <c r="AZ26" i="2"/>
  <c r="BE26" i="2"/>
  <c r="BC26" i="2"/>
  <c r="BB26" i="2"/>
  <c r="BD7" i="2"/>
  <c r="BD20" i="2"/>
  <c r="D242" i="1"/>
  <c r="C242" i="1"/>
  <c r="H236" i="1"/>
  <c r="F242" i="1"/>
  <c r="G242" i="1"/>
  <c r="E242" i="1"/>
  <c r="H214" i="1"/>
  <c r="H212" i="1" s="1"/>
  <c r="H218" i="1" s="1"/>
  <c r="H188" i="1"/>
  <c r="E194" i="1"/>
  <c r="G194" i="1"/>
  <c r="D194" i="1"/>
  <c r="H175" i="1"/>
  <c r="D170" i="1"/>
  <c r="E170" i="1"/>
  <c r="F170" i="1"/>
  <c r="H164" i="1"/>
  <c r="C170" i="1"/>
  <c r="H160" i="1"/>
  <c r="H151" i="1" s="1"/>
  <c r="G164" i="1"/>
  <c r="G170" i="1" s="1"/>
  <c r="H145" i="1"/>
  <c r="H144" i="1"/>
  <c r="H143" i="1"/>
  <c r="H142" i="1"/>
  <c r="H141" i="1"/>
  <c r="F140" i="1"/>
  <c r="E140" i="1"/>
  <c r="D140" i="1"/>
  <c r="C140" i="1"/>
  <c r="H139" i="1"/>
  <c r="H138" i="1"/>
  <c r="H137" i="1"/>
  <c r="H136" i="1"/>
  <c r="H135" i="1"/>
  <c r="H133" i="1"/>
  <c r="H131" i="1"/>
  <c r="H130" i="1"/>
  <c r="H129" i="1"/>
  <c r="D127" i="1"/>
  <c r="H128" i="1"/>
  <c r="G127" i="1"/>
  <c r="F127" i="1"/>
  <c r="E127" i="1"/>
  <c r="B127" i="1"/>
  <c r="B146" i="1" s="1"/>
  <c r="H126" i="1"/>
  <c r="AL6" i="2"/>
  <c r="AR6" i="2"/>
  <c r="AX6" i="2"/>
  <c r="AL7" i="2"/>
  <c r="AR7" i="2"/>
  <c r="AL8" i="2"/>
  <c r="AR8" i="2"/>
  <c r="AX8" i="2"/>
  <c r="AL9" i="2"/>
  <c r="AR9" i="2"/>
  <c r="AX9" i="2"/>
  <c r="C112" i="1"/>
  <c r="H112" i="1" s="1"/>
  <c r="G103" i="1"/>
  <c r="G120" i="1"/>
  <c r="AE24" i="2"/>
  <c r="AE20" i="2" s="1"/>
  <c r="V16" i="2"/>
  <c r="U16" i="2"/>
  <c r="AD20" i="2"/>
  <c r="AC20" i="2"/>
  <c r="AB20" i="2"/>
  <c r="AA20" i="2"/>
  <c r="AA16" i="2"/>
  <c r="AB8" i="2"/>
  <c r="AB7" i="2" s="1"/>
  <c r="AA8" i="2"/>
  <c r="AA7" i="2" s="1"/>
  <c r="AE7" i="2"/>
  <c r="AD7" i="2"/>
  <c r="AC7" i="2"/>
  <c r="D88" i="1"/>
  <c r="C88" i="1"/>
  <c r="D104" i="1"/>
  <c r="C104" i="1"/>
  <c r="H102" i="1"/>
  <c r="B103" i="1"/>
  <c r="B122" i="1" s="1"/>
  <c r="E103" i="1"/>
  <c r="F103" i="1"/>
  <c r="H105" i="1"/>
  <c r="H106" i="1"/>
  <c r="H107" i="1"/>
  <c r="H109" i="1"/>
  <c r="H111" i="1"/>
  <c r="H113" i="1"/>
  <c r="H114" i="1"/>
  <c r="H115" i="1"/>
  <c r="C116" i="1"/>
  <c r="D116" i="1"/>
  <c r="E116" i="1"/>
  <c r="F116" i="1"/>
  <c r="G116" i="1"/>
  <c r="H117" i="1"/>
  <c r="H118" i="1"/>
  <c r="H119" i="1"/>
  <c r="H120" i="1"/>
  <c r="H121" i="1"/>
  <c r="Y20" i="2"/>
  <c r="X20" i="2"/>
  <c r="W20" i="2"/>
  <c r="V20" i="2"/>
  <c r="U20" i="2"/>
  <c r="V8" i="2"/>
  <c r="U8" i="2"/>
  <c r="U7" i="2" s="1"/>
  <c r="Y7" i="2"/>
  <c r="X7" i="2"/>
  <c r="W7" i="2"/>
  <c r="H83" i="1"/>
  <c r="F122" i="1" l="1"/>
  <c r="H314" i="1"/>
  <c r="H290" i="1"/>
  <c r="H266" i="1"/>
  <c r="H242" i="1"/>
  <c r="BD26" i="2"/>
  <c r="H170" i="1"/>
  <c r="H194" i="1"/>
  <c r="AX7" i="2"/>
  <c r="E122" i="1"/>
  <c r="H140" i="1"/>
  <c r="E146" i="1"/>
  <c r="F146" i="1"/>
  <c r="D146" i="1"/>
  <c r="H127" i="1"/>
  <c r="G140" i="1"/>
  <c r="G146" i="1" s="1"/>
  <c r="C127" i="1"/>
  <c r="C146" i="1" s="1"/>
  <c r="V7" i="2"/>
  <c r="G122" i="1"/>
  <c r="D103" i="1"/>
  <c r="D122" i="1" s="1"/>
  <c r="C103" i="1"/>
  <c r="C122" i="1" s="1"/>
  <c r="H116" i="1"/>
  <c r="H104" i="1"/>
  <c r="H103" i="1" s="1"/>
  <c r="D18" i="3"/>
  <c r="C18" i="3"/>
  <c r="D80" i="1"/>
  <c r="D79" i="1"/>
  <c r="C80" i="1"/>
  <c r="H80" i="1" s="1"/>
  <c r="C56" i="1"/>
  <c r="D56" i="1"/>
  <c r="D55" i="1" s="1"/>
  <c r="H97" i="1"/>
  <c r="H96" i="1"/>
  <c r="H95" i="1"/>
  <c r="H94" i="1"/>
  <c r="H93" i="1"/>
  <c r="G92" i="1"/>
  <c r="F92" i="1"/>
  <c r="E92" i="1"/>
  <c r="D92" i="1"/>
  <c r="C92" i="1"/>
  <c r="H91" i="1"/>
  <c r="H90" i="1"/>
  <c r="H89" i="1"/>
  <c r="H88" i="1"/>
  <c r="H87" i="1"/>
  <c r="H85" i="1"/>
  <c r="H82" i="1"/>
  <c r="H81" i="1"/>
  <c r="G79" i="1"/>
  <c r="F79" i="1"/>
  <c r="E79" i="1"/>
  <c r="B79" i="1"/>
  <c r="B98" i="1" s="1"/>
  <c r="H78" i="1"/>
  <c r="H73" i="1"/>
  <c r="H72" i="1"/>
  <c r="H71" i="1"/>
  <c r="H70" i="1"/>
  <c r="H69" i="1"/>
  <c r="G68" i="1"/>
  <c r="F68" i="1"/>
  <c r="E68" i="1"/>
  <c r="D68" i="1"/>
  <c r="C68" i="1"/>
  <c r="H67" i="1"/>
  <c r="H66" i="1"/>
  <c r="H65" i="1"/>
  <c r="H64" i="1"/>
  <c r="H63" i="1"/>
  <c r="H61" i="1"/>
  <c r="H58" i="1"/>
  <c r="H57" i="1"/>
  <c r="G55" i="1"/>
  <c r="F55" i="1"/>
  <c r="E55" i="1"/>
  <c r="B55" i="1"/>
  <c r="B74" i="1" s="1"/>
  <c r="H54" i="1"/>
  <c r="BJ22" i="2"/>
  <c r="BJ23" i="2"/>
  <c r="H49" i="1"/>
  <c r="H48" i="1"/>
  <c r="H47" i="1"/>
  <c r="H46" i="1"/>
  <c r="H45" i="1"/>
  <c r="G44" i="1"/>
  <c r="F44" i="1"/>
  <c r="E44" i="1"/>
  <c r="D44" i="1"/>
  <c r="C44" i="1"/>
  <c r="H43" i="1"/>
  <c r="H42" i="1"/>
  <c r="H41" i="1"/>
  <c r="H40" i="1"/>
  <c r="H39" i="1"/>
  <c r="H37" i="1"/>
  <c r="H34" i="1"/>
  <c r="H33" i="1"/>
  <c r="H32" i="1"/>
  <c r="G31" i="1"/>
  <c r="F31" i="1"/>
  <c r="E31" i="1"/>
  <c r="D31" i="1"/>
  <c r="C31" i="1"/>
  <c r="B31" i="1"/>
  <c r="B50" i="1" s="1"/>
  <c r="H30" i="1"/>
  <c r="H56" i="1" l="1"/>
  <c r="E74" i="1"/>
  <c r="H44" i="1"/>
  <c r="H146" i="1"/>
  <c r="E50" i="1"/>
  <c r="C55" i="1"/>
  <c r="C74" i="1" s="1"/>
  <c r="D74" i="1"/>
  <c r="F74" i="1"/>
  <c r="H122" i="1"/>
  <c r="H92" i="1"/>
  <c r="G98" i="1"/>
  <c r="D98" i="1"/>
  <c r="H79" i="1"/>
  <c r="E98" i="1"/>
  <c r="F98" i="1"/>
  <c r="C79" i="1"/>
  <c r="C98" i="1" s="1"/>
  <c r="G74" i="1"/>
  <c r="H68" i="1"/>
  <c r="H55" i="1"/>
  <c r="H31" i="1"/>
  <c r="H50" i="1" s="1"/>
  <c r="C50" i="1"/>
  <c r="D50" i="1"/>
  <c r="F50" i="1"/>
  <c r="G50" i="1"/>
  <c r="H22" i="3"/>
  <c r="Z25" i="2"/>
  <c r="Z22" i="2"/>
  <c r="Z23" i="2"/>
  <c r="Z24" i="2"/>
  <c r="Z21" i="2"/>
  <c r="T22" i="2"/>
  <c r="BW6" i="2"/>
  <c r="H18" i="3"/>
  <c r="H98" i="1" l="1"/>
  <c r="H74" i="1"/>
  <c r="H10" i="3"/>
  <c r="H6" i="3"/>
  <c r="H14" i="3" l="1"/>
  <c r="C7" i="2"/>
  <c r="B7" i="2"/>
  <c r="B26" i="2" s="1"/>
  <c r="D7" i="1"/>
  <c r="E7" i="1"/>
  <c r="F7" i="1"/>
  <c r="G7" i="1"/>
  <c r="C7" i="1"/>
  <c r="B7" i="1"/>
  <c r="CA24" i="2"/>
  <c r="G20" i="2"/>
  <c r="CA20" i="2" s="1"/>
  <c r="F20" i="2"/>
  <c r="BZ20" i="2" s="1"/>
  <c r="E20" i="2"/>
  <c r="BY20" i="2" s="1"/>
  <c r="D20" i="2"/>
  <c r="BX20" i="2" s="1"/>
  <c r="C20" i="2"/>
  <c r="BW20" i="2" s="1"/>
  <c r="G7" i="2"/>
  <c r="F7" i="2"/>
  <c r="E7" i="2"/>
  <c r="D7" i="2"/>
  <c r="CA25" i="2"/>
  <c r="BZ25" i="2"/>
  <c r="BY25" i="2"/>
  <c r="BX25" i="2"/>
  <c r="BW25" i="2"/>
  <c r="BV25" i="2"/>
  <c r="BP25" i="2"/>
  <c r="BJ25" i="2"/>
  <c r="AX25" i="2"/>
  <c r="AR25" i="2"/>
  <c r="AL25" i="2"/>
  <c r="AF25" i="2"/>
  <c r="T25" i="2"/>
  <c r="N25" i="2"/>
  <c r="H25" i="2"/>
  <c r="BZ24" i="2"/>
  <c r="BY24" i="2"/>
  <c r="BX24" i="2"/>
  <c r="BW24" i="2"/>
  <c r="BV24" i="2"/>
  <c r="BP24" i="2"/>
  <c r="AX24" i="2"/>
  <c r="AR24" i="2"/>
  <c r="AL24" i="2"/>
  <c r="AF24" i="2"/>
  <c r="T24" i="2"/>
  <c r="N24" i="2"/>
  <c r="H24" i="2"/>
  <c r="CA23" i="2"/>
  <c r="BZ23" i="2"/>
  <c r="BY23" i="2"/>
  <c r="BX23" i="2"/>
  <c r="BW23" i="2"/>
  <c r="AX23" i="2"/>
  <c r="H23" i="2"/>
  <c r="CA22" i="2"/>
  <c r="BZ22" i="2"/>
  <c r="BY22" i="2"/>
  <c r="BX22" i="2"/>
  <c r="BW22" i="2"/>
  <c r="BV22" i="2"/>
  <c r="BP22" i="2"/>
  <c r="AX22" i="2"/>
  <c r="AR22" i="2"/>
  <c r="AL22" i="2"/>
  <c r="AF22" i="2"/>
  <c r="H22" i="2"/>
  <c r="CA21" i="2"/>
  <c r="BZ21" i="2"/>
  <c r="BY21" i="2"/>
  <c r="BX21" i="2"/>
  <c r="BW21" i="2"/>
  <c r="BV21" i="2"/>
  <c r="BP21" i="2"/>
  <c r="BJ21" i="2"/>
  <c r="AX21" i="2"/>
  <c r="AR21" i="2"/>
  <c r="AL21" i="2"/>
  <c r="T21" i="2"/>
  <c r="H21" i="2"/>
  <c r="R26" i="2"/>
  <c r="CA19" i="2"/>
  <c r="BZ19" i="2"/>
  <c r="BY19" i="2"/>
  <c r="BW19" i="2"/>
  <c r="BV19" i="2"/>
  <c r="BP19" i="2"/>
  <c r="BX19" i="2"/>
  <c r="BJ19" i="2"/>
  <c r="AX19" i="2"/>
  <c r="AR19" i="2"/>
  <c r="AL19" i="2"/>
  <c r="AF19" i="2"/>
  <c r="Z19" i="2"/>
  <c r="T19" i="2"/>
  <c r="N19" i="2"/>
  <c r="H19" i="2"/>
  <c r="CA18" i="2"/>
  <c r="BZ18" i="2"/>
  <c r="BY18" i="2"/>
  <c r="BX18" i="2"/>
  <c r="BW18" i="2"/>
  <c r="BV18" i="2"/>
  <c r="BP18" i="2"/>
  <c r="BJ18" i="2"/>
  <c r="AX18" i="2"/>
  <c r="AR18" i="2"/>
  <c r="AL18" i="2"/>
  <c r="AF18" i="2"/>
  <c r="Z18" i="2"/>
  <c r="T18" i="2"/>
  <c r="N18" i="2"/>
  <c r="H18" i="2"/>
  <c r="CA17" i="2"/>
  <c r="BZ17" i="2"/>
  <c r="BY17" i="2"/>
  <c r="BX17" i="2"/>
  <c r="BW17" i="2"/>
  <c r="BV17" i="2"/>
  <c r="BP17" i="2"/>
  <c r="BJ17" i="2"/>
  <c r="AX17" i="2"/>
  <c r="AR17" i="2"/>
  <c r="AL17" i="2"/>
  <c r="AF17" i="2"/>
  <c r="Z17" i="2"/>
  <c r="T17" i="2"/>
  <c r="N17" i="2"/>
  <c r="H17" i="2"/>
  <c r="BZ16" i="2"/>
  <c r="BY16" i="2"/>
  <c r="BW16" i="2"/>
  <c r="BV16" i="2"/>
  <c r="BP16" i="2"/>
  <c r="BJ16" i="2"/>
  <c r="AX16" i="2"/>
  <c r="AR16" i="2"/>
  <c r="AL16" i="2"/>
  <c r="CA16" i="2"/>
  <c r="AF16" i="2"/>
  <c r="Z16" i="2"/>
  <c r="BX16" i="2"/>
  <c r="T16" i="2"/>
  <c r="N16" i="2"/>
  <c r="H16" i="2"/>
  <c r="CA15" i="2"/>
  <c r="BZ15" i="2"/>
  <c r="BY15" i="2"/>
  <c r="BX15" i="2"/>
  <c r="BW15" i="2"/>
  <c r="BV15" i="2"/>
  <c r="BP15" i="2"/>
  <c r="BJ15" i="2"/>
  <c r="AX15" i="2"/>
  <c r="AR15" i="2"/>
  <c r="AL15" i="2"/>
  <c r="AF15" i="2"/>
  <c r="Z15" i="2"/>
  <c r="T15" i="2"/>
  <c r="N15" i="2"/>
  <c r="H15" i="2"/>
  <c r="CA14" i="2"/>
  <c r="BZ14" i="2"/>
  <c r="BY14" i="2"/>
  <c r="BW14" i="2"/>
  <c r="BV14" i="2"/>
  <c r="BX14" i="2"/>
  <c r="BJ14" i="2"/>
  <c r="AX14" i="2"/>
  <c r="H14" i="2"/>
  <c r="BZ13" i="2"/>
  <c r="BY13" i="2"/>
  <c r="BX13" i="2"/>
  <c r="BW13" i="2"/>
  <c r="BV13" i="2"/>
  <c r="BP13" i="2"/>
  <c r="AX13" i="2"/>
  <c r="AR13" i="2"/>
  <c r="AL13" i="2"/>
  <c r="AF13" i="2"/>
  <c r="Z13" i="2"/>
  <c r="T13" i="2"/>
  <c r="N13" i="2"/>
  <c r="H13" i="2"/>
  <c r="BW12" i="2"/>
  <c r="BV12" i="2"/>
  <c r="BX12" i="2"/>
  <c r="CA12" i="2"/>
  <c r="BJ12" i="2"/>
  <c r="BY12" i="2"/>
  <c r="AX12" i="2"/>
  <c r="H12" i="2"/>
  <c r="CA11" i="2"/>
  <c r="BZ11" i="2"/>
  <c r="BY11" i="2"/>
  <c r="BX11" i="2"/>
  <c r="BW11" i="2"/>
  <c r="BJ11" i="2"/>
  <c r="AX11" i="2"/>
  <c r="AR11" i="2"/>
  <c r="AL11" i="2"/>
  <c r="AF11" i="2"/>
  <c r="Z11" i="2"/>
  <c r="H11" i="2"/>
  <c r="BZ10" i="2"/>
  <c r="BY10" i="2"/>
  <c r="BX10" i="2"/>
  <c r="BW10" i="2"/>
  <c r="BV10" i="2"/>
  <c r="BP10" i="2"/>
  <c r="BJ10" i="2"/>
  <c r="AX10" i="2"/>
  <c r="AR10" i="2"/>
  <c r="AL10" i="2"/>
  <c r="AF10" i="2"/>
  <c r="Z10" i="2"/>
  <c r="T10" i="2"/>
  <c r="N10" i="2"/>
  <c r="H10" i="2"/>
  <c r="CA9" i="2"/>
  <c r="BZ9" i="2"/>
  <c r="BY9" i="2"/>
  <c r="BX9" i="2"/>
  <c r="BW9" i="2"/>
  <c r="BV9" i="2"/>
  <c r="BP9" i="2"/>
  <c r="BJ9" i="2"/>
  <c r="AF9" i="2"/>
  <c r="Z9" i="2"/>
  <c r="T9" i="2"/>
  <c r="N9" i="2"/>
  <c r="H9" i="2"/>
  <c r="CA8" i="2"/>
  <c r="BZ8" i="2"/>
  <c r="BY8" i="2"/>
  <c r="BW8" i="2"/>
  <c r="BV8" i="2"/>
  <c r="BP8" i="2"/>
  <c r="AF8" i="2"/>
  <c r="Z8" i="2"/>
  <c r="T8" i="2"/>
  <c r="N8" i="2"/>
  <c r="BX8" i="2"/>
  <c r="AU26" i="2"/>
  <c r="AI26" i="2"/>
  <c r="W26" i="2"/>
  <c r="Q26" i="2"/>
  <c r="BY6" i="2"/>
  <c r="BZ6" i="2"/>
  <c r="BP6" i="2"/>
  <c r="BJ6" i="2"/>
  <c r="AF6" i="2"/>
  <c r="Z6" i="2"/>
  <c r="T6" i="2"/>
  <c r="N6" i="2"/>
  <c r="CA6" i="2"/>
  <c r="CD20" i="2" l="1"/>
  <c r="CB10" i="2"/>
  <c r="CC10" i="2" s="1"/>
  <c r="CB22" i="2"/>
  <c r="BG26" i="2"/>
  <c r="AC26" i="2"/>
  <c r="AF20" i="2"/>
  <c r="CB23" i="2"/>
  <c r="AP26" i="2"/>
  <c r="H20" i="2"/>
  <c r="AD26" i="2"/>
  <c r="AV26" i="2"/>
  <c r="CD15" i="2"/>
  <c r="AR20" i="2"/>
  <c r="AB26" i="2"/>
  <c r="Z7" i="2"/>
  <c r="T20" i="2"/>
  <c r="Y26" i="2"/>
  <c r="E26" i="2"/>
  <c r="S26" i="2"/>
  <c r="AW26" i="2"/>
  <c r="AX20" i="2"/>
  <c r="K26" i="2"/>
  <c r="AF7" i="2"/>
  <c r="AO26" i="2"/>
  <c r="AJ26" i="2"/>
  <c r="CD21" i="2"/>
  <c r="CB21" i="2"/>
  <c r="CD23" i="2"/>
  <c r="BV20" i="2"/>
  <c r="CD25" i="2"/>
  <c r="CD24" i="2"/>
  <c r="CD22" i="2"/>
  <c r="BP20" i="2"/>
  <c r="AQ26" i="2"/>
  <c r="AN26" i="2"/>
  <c r="CB18" i="2"/>
  <c r="CC18" i="2" s="1"/>
  <c r="AT26" i="2"/>
  <c r="AS26" i="2"/>
  <c r="BJ7" i="2"/>
  <c r="BH26" i="2"/>
  <c r="BZ7" i="2"/>
  <c r="AL20" i="2"/>
  <c r="AH26" i="2"/>
  <c r="AE26" i="2"/>
  <c r="CB11" i="2"/>
  <c r="CC11" i="2" s="1"/>
  <c r="CB16" i="2"/>
  <c r="CC16" i="2" s="1"/>
  <c r="V26" i="2"/>
  <c r="X26" i="2"/>
  <c r="O26" i="2"/>
  <c r="CD11" i="2"/>
  <c r="BY7" i="2"/>
  <c r="N20" i="2"/>
  <c r="CB25" i="2"/>
  <c r="CD18" i="2"/>
  <c r="N7" i="2"/>
  <c r="CB17" i="2"/>
  <c r="CC17" i="2" s="1"/>
  <c r="CD17" i="2"/>
  <c r="CD8" i="2"/>
  <c r="M26" i="2"/>
  <c r="CB9" i="2"/>
  <c r="CC9" i="2" s="1"/>
  <c r="J26" i="2"/>
  <c r="L26" i="2"/>
  <c r="CB19" i="2"/>
  <c r="CC19" i="2" s="1"/>
  <c r="F26" i="2"/>
  <c r="CD14" i="2"/>
  <c r="D26" i="2"/>
  <c r="CD9" i="2"/>
  <c r="CB15" i="2"/>
  <c r="CC15" i="2" s="1"/>
  <c r="H7" i="2"/>
  <c r="CD16" i="2"/>
  <c r="Z20" i="2"/>
  <c r="CD19" i="2"/>
  <c r="BI26" i="2"/>
  <c r="P26" i="2"/>
  <c r="BJ24" i="2"/>
  <c r="BJ20" i="2" s="1"/>
  <c r="G26" i="2"/>
  <c r="BJ8" i="2"/>
  <c r="CB8" i="2" s="1"/>
  <c r="CC8" i="2" s="1"/>
  <c r="BP14" i="2"/>
  <c r="CB14" i="2" s="1"/>
  <c r="CC14" i="2" s="1"/>
  <c r="BV6" i="2"/>
  <c r="H6" i="2"/>
  <c r="BP12" i="2"/>
  <c r="CB12" i="2" s="1"/>
  <c r="CC12" i="2" s="1"/>
  <c r="CA13" i="2"/>
  <c r="CD13" i="2" s="1"/>
  <c r="I26" i="2"/>
  <c r="U26" i="2"/>
  <c r="AG26" i="2"/>
  <c r="BX6" i="2"/>
  <c r="CD6" i="2" s="1"/>
  <c r="BZ12" i="2"/>
  <c r="CD12" i="2" s="1"/>
  <c r="CA10" i="2"/>
  <c r="CD10" i="2" s="1"/>
  <c r="BV7" i="2"/>
  <c r="AK26" i="2"/>
  <c r="BJ13" i="2"/>
  <c r="CB13" i="2" s="1"/>
  <c r="CC13" i="2" s="1"/>
  <c r="C26" i="2"/>
  <c r="AA26" i="2"/>
  <c r="AM26" i="2"/>
  <c r="BJ26" i="2" l="1"/>
  <c r="Z26" i="2"/>
  <c r="AF26" i="2"/>
  <c r="AL26" i="2"/>
  <c r="AX26" i="2"/>
  <c r="CA7" i="2"/>
  <c r="CA27" i="2" s="1"/>
  <c r="BY26" i="2"/>
  <c r="AR26" i="2"/>
  <c r="BY27" i="2"/>
  <c r="CA26" i="2"/>
  <c r="BZ27" i="2"/>
  <c r="BV26" i="2"/>
  <c r="CB6" i="2"/>
  <c r="CC6" i="2" s="1"/>
  <c r="CB24" i="2"/>
  <c r="N26" i="2"/>
  <c r="CB20" i="2"/>
  <c r="CC20" i="2" s="1"/>
  <c r="BZ26" i="2"/>
  <c r="BX26" i="2"/>
  <c r="BP7" i="2"/>
  <c r="BP26" i="2" s="1"/>
  <c r="T7" i="2"/>
  <c r="BW7" i="2"/>
  <c r="H26" i="2"/>
  <c r="BX7" i="2"/>
  <c r="BX27" i="2" s="1"/>
  <c r="BW26" i="2"/>
  <c r="CD26" i="2" l="1"/>
  <c r="CD7" i="2"/>
  <c r="BW27" i="2"/>
  <c r="CB7" i="2"/>
  <c r="T26" i="2"/>
  <c r="CB26" i="2" s="1"/>
  <c r="CC26" i="2" s="1"/>
  <c r="CC7" i="2" l="1"/>
  <c r="CB27" i="2"/>
  <c r="H24" i="1" l="1"/>
  <c r="H25" i="1"/>
  <c r="G20" i="1"/>
  <c r="H23" i="1"/>
  <c r="H22" i="1"/>
  <c r="H21" i="1"/>
  <c r="F20" i="1"/>
  <c r="E20" i="1"/>
  <c r="D20" i="1"/>
  <c r="C20" i="1"/>
  <c r="H19" i="1"/>
  <c r="H18" i="1"/>
  <c r="H17" i="1"/>
  <c r="H16" i="1"/>
  <c r="H15" i="1"/>
  <c r="H13" i="1"/>
  <c r="H10" i="1"/>
  <c r="H9" i="1"/>
  <c r="H8" i="1"/>
  <c r="B26" i="1"/>
  <c r="H6" i="1"/>
  <c r="H7" i="1" l="1"/>
  <c r="C26" i="1"/>
  <c r="H20" i="1"/>
  <c r="D26" i="1"/>
  <c r="E26" i="1"/>
  <c r="F26" i="1"/>
  <c r="G26" i="1"/>
  <c r="H26" i="1" l="1"/>
</calcChain>
</file>

<file path=xl/sharedStrings.xml><?xml version="1.0" encoding="utf-8"?>
<sst xmlns="http://schemas.openxmlformats.org/spreadsheetml/2006/main" count="675" uniqueCount="69">
  <si>
    <t>ศูนย์วิทยาศาสตร์เพื่อการศึกษารังสิต</t>
  </si>
  <si>
    <t>กิจกรรม</t>
  </si>
  <si>
    <t>เป้าหมาย</t>
  </si>
  <si>
    <t>ในระบบ</t>
  </si>
  <si>
    <t>นอกระบบ</t>
  </si>
  <si>
    <t>ประชาชน</t>
  </si>
  <si>
    <t>รวม</t>
  </si>
  <si>
    <t>ครู</t>
  </si>
  <si>
    <t>นักเรียน</t>
  </si>
  <si>
    <t>นักศึกษา</t>
  </si>
  <si>
    <t>ทั่วไป</t>
  </si>
  <si>
    <t>1. การเรียนรู้ผ่านนิทรรศการ</t>
  </si>
  <si>
    <t>2. กิจกรรมการศึกษา</t>
  </si>
  <si>
    <t xml:space="preserve">   2.1 ห้องเรียนวิทยาศาสตร์</t>
  </si>
  <si>
    <t xml:space="preserve">   2.3 กิจกรรมเสริมทักษะ</t>
  </si>
  <si>
    <t xml:space="preserve">   2.4  วิทยาศาสตร์สำหรับเยาวชน (วันเด็ก)</t>
  </si>
  <si>
    <t xml:space="preserve">   2.5  กิจกรรมประกวดแข่งขัน</t>
  </si>
  <si>
    <t xml:space="preserve">   2.6  การอบรม/สัมมนา</t>
  </si>
  <si>
    <t xml:space="preserve">   2.7 งานสัปดาห์วิทยาศาสตร์</t>
  </si>
  <si>
    <t xml:space="preserve">   2.8  การแสดงทางวิทยาศาสตร์                            (Science Show)</t>
  </si>
  <si>
    <t xml:space="preserve">   2.9  วิทยาศาสตร์สัญจร/เคลื่อนที่</t>
  </si>
  <si>
    <t>3. ค่ายวิทยาศาสตร์</t>
  </si>
  <si>
    <t>4. ท้องฟ้าจำลอง</t>
  </si>
  <si>
    <t xml:space="preserve">5. บริการวิชาการ </t>
  </si>
  <si>
    <t xml:space="preserve">   5.1  การให้ความรู้/คำปรึกษาเชิงวิชาการวิทยาศาสตร์ (คน)</t>
  </si>
  <si>
    <t xml:space="preserve">  5.2  การให้บริการสื่อการเรียนรู้ (คน)</t>
  </si>
  <si>
    <t xml:space="preserve">  5.3 การให้บริการผ่านสื่ออินเตอร์เน็ต (view)</t>
  </si>
  <si>
    <t xml:space="preserve">   1)  facebook</t>
  </si>
  <si>
    <t>ปี 2567</t>
  </si>
  <si>
    <t>ร้อยละ</t>
  </si>
  <si>
    <t xml:space="preserve">  5.3 การให้บริการผ่านสื่ออินเตอร์เน็ต           (view)</t>
  </si>
  <si>
    <t xml:space="preserve">   2.10  กิจกรรมเรียนรู้ดาราศาสตร์</t>
  </si>
  <si>
    <t xml:space="preserve">    2.1 ห้องเรียนวิทยาศาสตร์</t>
  </si>
  <si>
    <t xml:space="preserve">    2.4 วิทยาศาสตร์สำหรับเยาวชน (วันเด็ก)</t>
  </si>
  <si>
    <t xml:space="preserve">    2.5 การประกวดแข่งขัน</t>
  </si>
  <si>
    <t xml:space="preserve">    2.6 การอบรม/สัมมนา</t>
  </si>
  <si>
    <t xml:space="preserve">    2.7 งานสัปดาห์วิทยาศาสตร์</t>
  </si>
  <si>
    <t xml:space="preserve">    2.9 วิทยาศาสตร์สัญจร/เคลื่อนที่</t>
  </si>
  <si>
    <t xml:space="preserve">    2.10 กิจกรรมเรียนรู้ดาราศาสตร์และเทคโนโลยีอวกาศ</t>
  </si>
  <si>
    <t xml:space="preserve">    2.3 กิจกรรมเสริมทักษะวิทยาศาสตร์ (D.I.Y)</t>
  </si>
  <si>
    <t xml:space="preserve">    2.2 ห้องปฏิบัติการวิทยาศาสตร์ (lab)</t>
  </si>
  <si>
    <t>เดือนพฤษภาคม 2567</t>
  </si>
  <si>
    <t xml:space="preserve">    2.8 การแสดงทางวิทยาศาสตร์        (Science Show)</t>
  </si>
  <si>
    <t>ขออนุญาตแจ้งข้าราชการ และบุคลากรที่เกี่ยวข้องสำหรับการรายงานยอดผู้รับบริการตามภารกิจหลัก 5 ภารกิจ ขอให้ตรวจสอบยอดผู้รับบริการแต่ละกิจกรรมม ว่าถูกต้องตรงกันกับงานยุทธศาสตรร์และแผนงานไหม หากไม่ตรงกันขอให้ประสานงานยุทธศาสตร์และแผนงาน ภายใน 11 ตุลาคม 2567 เพื่อที่งานยุทธศาสตร์ฯ จะได้ดำเนินการสรุปรายงานประจำปีต่อไป ขอบคุณค่ะ</t>
  </si>
  <si>
    <t>สถิติผู้เข้ารับบริการการเรียนรู้วิทยาศาสตร์  ประจำปีงบประมาณ พ.ศ.2568</t>
  </si>
  <si>
    <t>เดือนตุลาคม 2567</t>
  </si>
  <si>
    <t xml:space="preserve">   2.2 กิจกรรมปฏิบัติการวิทยาศาสตร์  (lab)</t>
  </si>
  <si>
    <t xml:space="preserve"> เดือนนี้ ไม่มี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</si>
  <si>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</si>
  <si>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</si>
  <si>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</si>
  <si>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</si>
  <si>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</si>
  <si>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เดือนเมษายน 2568</t>
  </si>
  <si>
    <t>เดือนพฤษภาคม 2568</t>
  </si>
  <si>
    <t>เดือนมิถุนายน 2568</t>
  </si>
  <si>
    <t>เดือนกรกฎาคม 2568</t>
  </si>
  <si>
    <t>เดือนสิงหาคม 2568</t>
  </si>
  <si>
    <t>เดือนกันยายน 2568</t>
  </si>
  <si>
    <t>จำนวนผู้เข้ารับบริการการเรียนรู้วิทยาศาสตร์  ประจำปีงบประมาณ พ.ศ.2568</t>
  </si>
  <si>
    <t>ปี 2568</t>
  </si>
  <si>
    <t>เดือนเมษายน  2568</t>
  </si>
  <si>
    <t>เดือนพฤษภาคม  2568</t>
  </si>
  <si>
    <t>เดือนมิถุนายน  2568</t>
  </si>
  <si>
    <t>เดือนกรกฎาคม  2568</t>
  </si>
  <si>
    <t>เดือนสิงหาคม  2568</t>
  </si>
  <si>
    <t>สรุปผู้รับบริการประจำปี พ.ศ.2568 (ไตรมาส 1 - 4)</t>
  </si>
  <si>
    <t>เดือนกันยายน  2568</t>
  </si>
  <si>
    <t xml:space="preserve">   2)  E-service (ระบบจองตั๋วดูดาว)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</si>
</sst>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 tint="4.9989318521683403E-2"/>
      <name val="TH Sarabun New"/>
      <family val="2"/>
    </font>
    <font>
      <sz val="16"/>
      <color theme="1" tint="4.9989318521683403E-2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/>
    <xf numFmtId="164" fontId="4" fillId="0" borderId="7" xfId="1" applyNumberFormat="1" applyFont="1" applyBorder="1"/>
    <xf numFmtId="164" fontId="4" fillId="0" borderId="7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vertical="top"/>
    </xf>
    <xf numFmtId="0" fontId="4" fillId="3" borderId="7" xfId="0" applyFont="1" applyFill="1" applyBorder="1"/>
    <xf numFmtId="164" fontId="4" fillId="3" borderId="7" xfId="1" applyNumberFormat="1" applyFont="1" applyFill="1" applyBorder="1"/>
    <xf numFmtId="164" fontId="3" fillId="0" borderId="0" xfId="0" applyNumberFormat="1" applyFont="1"/>
    <xf numFmtId="0" fontId="3" fillId="0" borderId="7" xfId="0" applyFont="1" applyBorder="1"/>
    <xf numFmtId="164" fontId="4" fillId="4" borderId="7" xfId="1" applyNumberFormat="1" applyFont="1" applyFill="1" applyBorder="1" applyAlignment="1">
      <alignment vertical="top"/>
    </xf>
    <xf numFmtId="0" fontId="3" fillId="0" borderId="7" xfId="0" applyFont="1" applyBorder="1" applyAlignment="1">
      <alignment vertical="top" wrapText="1" shrinkToFit="1"/>
    </xf>
    <xf numFmtId="0" fontId="6" fillId="5" borderId="9" xfId="0" applyFont="1" applyFill="1" applyBorder="1" applyAlignment="1">
      <alignment horizontal="right" vertical="top"/>
    </xf>
    <xf numFmtId="0" fontId="6" fillId="5" borderId="9" xfId="0" applyFont="1" applyFill="1" applyBorder="1" applyAlignment="1">
      <alignment vertical="top"/>
    </xf>
    <xf numFmtId="164" fontId="7" fillId="5" borderId="7" xfId="1" applyNumberFormat="1" applyFont="1" applyFill="1" applyBorder="1" applyAlignment="1">
      <alignment vertical="top"/>
    </xf>
    <xf numFmtId="0" fontId="3" fillId="0" borderId="7" xfId="0" applyFont="1" applyBorder="1" applyAlignment="1">
      <alignment shrinkToFit="1"/>
    </xf>
    <xf numFmtId="0" fontId="6" fillId="5" borderId="10" xfId="0" applyFont="1" applyFill="1" applyBorder="1" applyAlignment="1">
      <alignment horizontal="right"/>
    </xf>
    <xf numFmtId="0" fontId="6" fillId="5" borderId="10" xfId="0" applyFont="1" applyFill="1" applyBorder="1"/>
    <xf numFmtId="164" fontId="4" fillId="5" borderId="7" xfId="1" applyNumberFormat="1" applyFont="1" applyFill="1" applyBorder="1" applyAlignment="1">
      <alignment vertical="top"/>
    </xf>
    <xf numFmtId="164" fontId="3" fillId="5" borderId="7" xfId="0" applyNumberFormat="1" applyFont="1" applyFill="1" applyBorder="1" applyAlignment="1">
      <alignment horizontal="right"/>
    </xf>
    <xf numFmtId="164" fontId="3" fillId="5" borderId="7" xfId="0" applyNumberFormat="1" applyFont="1" applyFill="1" applyBorder="1"/>
    <xf numFmtId="0" fontId="3" fillId="0" borderId="7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8" fillId="4" borderId="7" xfId="0" applyFont="1" applyFill="1" applyBorder="1" applyAlignment="1">
      <alignment shrinkToFit="1"/>
    </xf>
    <xf numFmtId="164" fontId="4" fillId="4" borderId="3" xfId="1" applyNumberFormat="1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8" fillId="6" borderId="7" xfId="0" applyFont="1" applyFill="1" applyBorder="1" applyAlignment="1">
      <alignment shrinkToFit="1"/>
    </xf>
    <xf numFmtId="164" fontId="4" fillId="6" borderId="7" xfId="1" applyNumberFormat="1" applyFont="1" applyFill="1" applyBorder="1"/>
    <xf numFmtId="164" fontId="3" fillId="6" borderId="7" xfId="1" applyNumberFormat="1" applyFont="1" applyFill="1" applyBorder="1" applyAlignment="1"/>
    <xf numFmtId="164" fontId="4" fillId="6" borderId="7" xfId="1" applyNumberFormat="1" applyFont="1" applyFill="1" applyBorder="1" applyAlignment="1">
      <alignment vertical="top"/>
    </xf>
    <xf numFmtId="0" fontId="8" fillId="7" borderId="7" xfId="0" applyFont="1" applyFill="1" applyBorder="1" applyAlignment="1">
      <alignment shrinkToFit="1"/>
    </xf>
    <xf numFmtId="164" fontId="4" fillId="7" borderId="7" xfId="1" applyNumberFormat="1" applyFont="1" applyFill="1" applyBorder="1"/>
    <xf numFmtId="164" fontId="3" fillId="7" borderId="7" xfId="0" applyNumberFormat="1" applyFont="1" applyFill="1" applyBorder="1" applyAlignment="1">
      <alignment horizontal="right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vertical="top"/>
    </xf>
    <xf numFmtId="0" fontId="3" fillId="5" borderId="2" xfId="0" applyFont="1" applyFill="1" applyBorder="1" applyAlignment="1">
      <alignment horizontal="left" wrapText="1"/>
    </xf>
    <xf numFmtId="164" fontId="4" fillId="5" borderId="2" xfId="0" applyNumberFormat="1" applyFont="1" applyFill="1" applyBorder="1"/>
    <xf numFmtId="164" fontId="3" fillId="5" borderId="2" xfId="0" applyNumberFormat="1" applyFont="1" applyFill="1" applyBorder="1" applyAlignment="1">
      <alignment horizontal="right"/>
    </xf>
    <xf numFmtId="164" fontId="3" fillId="5" borderId="2" xfId="0" applyNumberFormat="1" applyFont="1" applyFill="1" applyBorder="1"/>
    <xf numFmtId="0" fontId="3" fillId="5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164" fontId="4" fillId="8" borderId="2" xfId="0" applyNumberFormat="1" applyFont="1" applyFill="1" applyBorder="1"/>
    <xf numFmtId="164" fontId="3" fillId="8" borderId="2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 vertical="top"/>
    </xf>
    <xf numFmtId="164" fontId="3" fillId="5" borderId="7" xfId="0" applyNumberFormat="1" applyFont="1" applyFill="1" applyBorder="1" applyAlignment="1">
      <alignment vertical="top"/>
    </xf>
    <xf numFmtId="164" fontId="3" fillId="5" borderId="6" xfId="0" applyNumberFormat="1" applyFont="1" applyFill="1" applyBorder="1"/>
    <xf numFmtId="164" fontId="3" fillId="5" borderId="6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9" borderId="7" xfId="0" applyFont="1" applyFill="1" applyBorder="1"/>
    <xf numFmtId="164" fontId="4" fillId="9" borderId="7" xfId="1" applyNumberFormat="1" applyFont="1" applyFill="1" applyBorder="1" applyAlignment="1">
      <alignment vertical="center"/>
    </xf>
    <xf numFmtId="164" fontId="4" fillId="9" borderId="7" xfId="1" applyNumberFormat="1" applyFont="1" applyFill="1" applyBorder="1" applyAlignment="1">
      <alignment vertical="top"/>
    </xf>
    <xf numFmtId="164" fontId="4" fillId="9" borderId="7" xfId="1" applyNumberFormat="1" applyFont="1" applyFill="1" applyBorder="1"/>
    <xf numFmtId="2" fontId="4" fillId="9" borderId="7" xfId="0" applyNumberFormat="1" applyFont="1" applyFill="1" applyBorder="1"/>
    <xf numFmtId="164" fontId="4" fillId="10" borderId="7" xfId="1" applyNumberFormat="1" applyFont="1" applyFill="1" applyBorder="1" applyAlignment="1">
      <alignment vertical="center"/>
    </xf>
    <xf numFmtId="164" fontId="4" fillId="10" borderId="7" xfId="1" applyNumberFormat="1" applyFont="1" applyFill="1" applyBorder="1"/>
    <xf numFmtId="164" fontId="4" fillId="10" borderId="7" xfId="1" applyNumberFormat="1" applyFont="1" applyFill="1" applyBorder="1" applyAlignment="1">
      <alignment vertical="top"/>
    </xf>
    <xf numFmtId="2" fontId="4" fillId="10" borderId="7" xfId="0" applyNumberFormat="1" applyFont="1" applyFill="1" applyBorder="1"/>
    <xf numFmtId="164" fontId="3" fillId="0" borderId="7" xfId="1" applyNumberFormat="1" applyFont="1" applyBorder="1"/>
    <xf numFmtId="164" fontId="3" fillId="0" borderId="7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top"/>
    </xf>
    <xf numFmtId="164" fontId="3" fillId="11" borderId="7" xfId="1" applyNumberFormat="1" applyFont="1" applyFill="1" applyBorder="1" applyAlignment="1">
      <alignment vertical="top"/>
    </xf>
    <xf numFmtId="164" fontId="3" fillId="5" borderId="7" xfId="1" applyNumberFormat="1" applyFont="1" applyFill="1" applyBorder="1" applyAlignment="1">
      <alignment vertical="top"/>
    </xf>
    <xf numFmtId="2" fontId="3" fillId="0" borderId="7" xfId="0" applyNumberFormat="1" applyFont="1" applyBorder="1"/>
    <xf numFmtId="2" fontId="3" fillId="0" borderId="7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4" fontId="3" fillId="4" borderId="7" xfId="1" applyNumberFormat="1" applyFont="1" applyFill="1" applyBorder="1" applyAlignment="1">
      <alignment vertical="top"/>
    </xf>
    <xf numFmtId="164" fontId="4" fillId="4" borderId="7" xfId="1" applyNumberFormat="1" applyFont="1" applyFill="1" applyBorder="1"/>
    <xf numFmtId="0" fontId="4" fillId="11" borderId="7" xfId="0" applyFont="1" applyFill="1" applyBorder="1" applyAlignment="1">
      <alignment shrinkToFit="1"/>
    </xf>
    <xf numFmtId="164" fontId="4" fillId="11" borderId="7" xfId="1" applyNumberFormat="1" applyFont="1" applyFill="1" applyBorder="1" applyAlignment="1">
      <alignment vertical="center"/>
    </xf>
    <xf numFmtId="164" fontId="4" fillId="11" borderId="7" xfId="1" applyNumberFormat="1" applyFont="1" applyFill="1" applyBorder="1" applyAlignment="1">
      <alignment vertical="top"/>
    </xf>
    <xf numFmtId="164" fontId="4" fillId="11" borderId="7" xfId="1" applyNumberFormat="1" applyFont="1" applyFill="1" applyBorder="1"/>
    <xf numFmtId="2" fontId="4" fillId="11" borderId="7" xfId="0" applyNumberFormat="1" applyFont="1" applyFill="1" applyBorder="1"/>
    <xf numFmtId="0" fontId="4" fillId="6" borderId="7" xfId="0" applyFont="1" applyFill="1" applyBorder="1" applyAlignment="1">
      <alignment shrinkToFit="1"/>
    </xf>
    <xf numFmtId="164" fontId="4" fillId="6" borderId="7" xfId="1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horizontal="right" vertical="center"/>
    </xf>
    <xf numFmtId="164" fontId="3" fillId="12" borderId="7" xfId="0" applyNumberFormat="1" applyFont="1" applyFill="1" applyBorder="1" applyAlignment="1">
      <alignment horizontal="right"/>
    </xf>
    <xf numFmtId="164" fontId="3" fillId="6" borderId="7" xfId="0" applyNumberFormat="1" applyFont="1" applyFill="1" applyBorder="1" applyAlignment="1">
      <alignment horizontal="right"/>
    </xf>
    <xf numFmtId="2" fontId="4" fillId="6" borderId="7" xfId="0" applyNumberFormat="1" applyFont="1" applyFill="1" applyBorder="1"/>
    <xf numFmtId="164" fontId="4" fillId="0" borderId="7" xfId="1" applyNumberFormat="1" applyFont="1" applyFill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13" borderId="7" xfId="1" applyNumberFormat="1" applyFont="1" applyFill="1" applyBorder="1" applyAlignment="1">
      <alignment vertical="top"/>
    </xf>
    <xf numFmtId="164" fontId="10" fillId="0" borderId="7" xfId="1" applyNumberFormat="1" applyFont="1" applyBorder="1" applyAlignment="1">
      <alignment vertical="top"/>
    </xf>
    <xf numFmtId="2" fontId="9" fillId="0" borderId="7" xfId="0" applyNumberFormat="1" applyFont="1" applyBorder="1"/>
    <xf numFmtId="2" fontId="4" fillId="0" borderId="7" xfId="0" applyNumberFormat="1" applyFont="1" applyBorder="1"/>
    <xf numFmtId="0" fontId="3" fillId="0" borderId="2" xfId="0" applyFont="1" applyBorder="1" applyAlignment="1">
      <alignment horizontal="left" wrapText="1"/>
    </xf>
    <xf numFmtId="164" fontId="4" fillId="0" borderId="2" xfId="0" applyNumberFormat="1" applyFont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3" fillId="13" borderId="2" xfId="0" applyNumberFormat="1" applyFont="1" applyFill="1" applyBorder="1"/>
    <xf numFmtId="0" fontId="3" fillId="0" borderId="2" xfId="0" applyFont="1" applyBorder="1" applyAlignment="1">
      <alignment horizontal="left"/>
    </xf>
    <xf numFmtId="2" fontId="4" fillId="5" borderId="7" xfId="0" applyNumberFormat="1" applyFont="1" applyFill="1" applyBorder="1"/>
    <xf numFmtId="0" fontId="3" fillId="14" borderId="7" xfId="0" applyFont="1" applyFill="1" applyBorder="1" applyAlignment="1">
      <alignment horizontal="center"/>
    </xf>
    <xf numFmtId="164" fontId="4" fillId="14" borderId="7" xfId="0" applyNumberFormat="1" applyFont="1" applyFill="1" applyBorder="1"/>
    <xf numFmtId="164" fontId="3" fillId="14" borderId="7" xfId="0" applyNumberFormat="1" applyFont="1" applyFill="1" applyBorder="1" applyAlignment="1">
      <alignment horizontal="right"/>
    </xf>
    <xf numFmtId="164" fontId="8" fillId="14" borderId="7" xfId="0" applyNumberFormat="1" applyFont="1" applyFill="1" applyBorder="1" applyAlignment="1">
      <alignment horizontal="right" vertical="center"/>
    </xf>
    <xf numFmtId="164" fontId="4" fillId="14" borderId="7" xfId="1" applyNumberFormat="1" applyFont="1" applyFill="1" applyBorder="1"/>
    <xf numFmtId="164" fontId="4" fillId="14" borderId="7" xfId="1" applyNumberFormat="1" applyFont="1" applyFill="1" applyBorder="1" applyAlignment="1">
      <alignment vertical="top"/>
    </xf>
    <xf numFmtId="2" fontId="4" fillId="14" borderId="7" xfId="0" applyNumberFormat="1" applyFont="1" applyFill="1" applyBorder="1"/>
    <xf numFmtId="164" fontId="4" fillId="0" borderId="5" xfId="1" applyNumberFormat="1" applyFont="1" applyBorder="1"/>
    <xf numFmtId="0" fontId="4" fillId="10" borderId="2" xfId="0" applyFont="1" applyFill="1" applyBorder="1"/>
    <xf numFmtId="0" fontId="4" fillId="4" borderId="8" xfId="0" applyFont="1" applyFill="1" applyBorder="1" applyAlignment="1">
      <alignment shrinkToFit="1"/>
    </xf>
    <xf numFmtId="164" fontId="3" fillId="5" borderId="2" xfId="0" applyNumberFormat="1" applyFont="1" applyFill="1" applyBorder="1" applyAlignment="1">
      <alignment vertical="top"/>
    </xf>
    <xf numFmtId="164" fontId="3" fillId="0" borderId="7" xfId="1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4" fillId="0" borderId="7" xfId="0" applyNumberFormat="1" applyFont="1" applyBorder="1" applyAlignment="1">
      <alignment vertical="top"/>
    </xf>
    <xf numFmtId="164" fontId="4" fillId="4" borderId="7" xfId="1" applyNumberFormat="1" applyFont="1" applyFill="1" applyBorder="1" applyAlignment="1">
      <alignment vertical="center"/>
    </xf>
    <xf numFmtId="2" fontId="4" fillId="4" borderId="7" xfId="0" applyNumberFormat="1" applyFont="1" applyFill="1" applyBorder="1"/>
    <xf numFmtId="164" fontId="3" fillId="6" borderId="7" xfId="0" applyNumberFormat="1" applyFont="1" applyFill="1" applyBorder="1"/>
    <xf numFmtId="164" fontId="11" fillId="5" borderId="7" xfId="0" applyNumberFormat="1" applyFont="1" applyFill="1" applyBorder="1" applyAlignment="1">
      <alignment horizontal="right"/>
    </xf>
    <xf numFmtId="164" fontId="11" fillId="5" borderId="7" xfId="0" applyNumberFormat="1" applyFont="1" applyFill="1" applyBorder="1"/>
    <xf numFmtId="164" fontId="10" fillId="5" borderId="7" xfId="1" applyNumberFormat="1" applyFont="1" applyFill="1" applyBorder="1" applyAlignment="1">
      <alignment vertical="top"/>
    </xf>
    <xf numFmtId="0" fontId="5" fillId="0" borderId="0" xfId="0" applyFont="1"/>
    <xf numFmtId="0" fontId="3" fillId="5" borderId="9" xfId="0" applyFont="1" applyFill="1" applyBorder="1" applyAlignment="1">
      <alignment horizontal="right" vertical="top"/>
    </xf>
    <xf numFmtId="0" fontId="3" fillId="5" borderId="9" xfId="0" applyFont="1" applyFill="1" applyBorder="1" applyAlignment="1">
      <alignment vertical="top"/>
    </xf>
    <xf numFmtId="0" fontId="3" fillId="5" borderId="10" xfId="0" applyFont="1" applyFill="1" applyBorder="1" applyAlignment="1">
      <alignment horizontal="right"/>
    </xf>
    <xf numFmtId="0" fontId="3" fillId="5" borderId="10" xfId="0" applyFont="1" applyFill="1" applyBorder="1"/>
    <xf numFmtId="0" fontId="3" fillId="0" borderId="7" xfId="0" applyFont="1" applyBorder="1" applyAlignment="1">
      <alignment vertical="top" wrapText="1"/>
    </xf>
    <xf numFmtId="0" fontId="3" fillId="5" borderId="10" xfId="0" applyFont="1" applyFill="1" applyBorder="1" applyAlignment="1">
      <alignment vertical="top"/>
    </xf>
    <xf numFmtId="164" fontId="3" fillId="4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/>
    <xf numFmtId="0" fontId="3" fillId="5" borderId="11" xfId="0" applyFont="1" applyFill="1" applyBorder="1" applyAlignment="1">
      <alignment horizontal="right" vertical="top"/>
    </xf>
    <xf numFmtId="0" fontId="3" fillId="5" borderId="7" xfId="0" applyFont="1" applyFill="1" applyBorder="1" applyAlignment="1">
      <alignment horizontal="right" vertical="top"/>
    </xf>
    <xf numFmtId="0" fontId="3" fillId="5" borderId="7" xfId="0" applyFont="1" applyFill="1" applyBorder="1" applyAlignment="1">
      <alignment vertical="top"/>
    </xf>
    <xf numFmtId="0" fontId="3" fillId="6" borderId="7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vertical="top"/>
    </xf>
    <xf numFmtId="0" fontId="3" fillId="6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164" fontId="5" fillId="5" borderId="10" xfId="1" applyNumberFormat="1" applyFont="1" applyFill="1" applyBorder="1" applyAlignment="1">
      <alignment vertical="top"/>
    </xf>
    <xf numFmtId="0" fontId="5" fillId="6" borderId="10" xfId="0" applyFont="1" applyFill="1" applyBorder="1" applyAlignment="1">
      <alignment vertical="top"/>
    </xf>
    <xf numFmtId="164" fontId="3" fillId="5" borderId="10" xfId="1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 shrinkToFit="1"/>
    </xf>
    <xf numFmtId="0" fontId="2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3E71-58F6-4FB2-ACAD-6F884556AB75}">
  <dimension ref="A1:R314"/>
  <sheetViews>
    <sheetView tabSelected="1" zoomScaleNormal="100" workbookViewId="0">
      <pane xSplit="1" topLeftCell="B1" activePane="topRight" state="frozen"/>
      <selection activeCell="A117" sqref="A117"/>
      <selection pane="topRight" activeCell="P5" sqref="P5"/>
    </sheetView>
  </sheetViews>
  <sheetFormatPr defaultRowHeight="24"/>
  <cols>
    <col min="1" max="1" width="34.42578125" style="1" customWidth="1"/>
    <col min="2" max="2" width="11.5703125" style="1" customWidth="1"/>
    <col min="3" max="3" width="9.140625" style="57"/>
    <col min="4" max="4" width="10.42578125" style="1" customWidth="1"/>
    <col min="5" max="5" width="8.5703125" style="1" customWidth="1"/>
    <col min="6" max="6" width="10.140625" style="1" customWidth="1"/>
    <col min="7" max="7" width="11.140625" style="1" customWidth="1"/>
    <col min="8" max="8" width="14.42578125" style="1" customWidth="1"/>
    <col min="9" max="9" width="9" style="1" hidden="1" customWidth="1"/>
    <col min="10" max="10" width="10" style="1" hidden="1" customWidth="1"/>
    <col min="11" max="11" width="11.140625" style="1" hidden="1" customWidth="1"/>
    <col min="12" max="12" width="9.140625" style="1" hidden="1" customWidth="1"/>
    <col min="13" max="248" width="9.140625" style="1"/>
    <col min="249" max="249" width="34.42578125" style="1" customWidth="1"/>
    <col min="250" max="250" width="11.5703125" style="1" customWidth="1"/>
    <col min="251" max="251" width="9.140625" style="1"/>
    <col min="252" max="252" width="10.42578125" style="1" customWidth="1"/>
    <col min="253" max="253" width="8.5703125" style="1" customWidth="1"/>
    <col min="254" max="254" width="10.140625" style="1" customWidth="1"/>
    <col min="255" max="255" width="11.140625" style="1" customWidth="1"/>
    <col min="256" max="256" width="14.42578125" style="1" customWidth="1"/>
    <col min="257" max="257" width="9" style="1" customWidth="1"/>
    <col min="258" max="258" width="10" style="1" bestFit="1" customWidth="1"/>
    <col min="259" max="259" width="11.140625" style="1" bestFit="1" customWidth="1"/>
    <col min="260" max="261" width="9.140625" style="1"/>
    <col min="262" max="262" width="11.140625" style="1" bestFit="1" customWidth="1"/>
    <col min="263" max="504" width="9.140625" style="1"/>
    <col min="505" max="505" width="34.42578125" style="1" customWidth="1"/>
    <col min="506" max="506" width="11.5703125" style="1" customWidth="1"/>
    <col min="507" max="507" width="9.140625" style="1"/>
    <col min="508" max="508" width="10.42578125" style="1" customWidth="1"/>
    <col min="509" max="509" width="8.5703125" style="1" customWidth="1"/>
    <col min="510" max="510" width="10.140625" style="1" customWidth="1"/>
    <col min="511" max="511" width="11.140625" style="1" customWidth="1"/>
    <col min="512" max="512" width="14.42578125" style="1" customWidth="1"/>
    <col min="513" max="513" width="9" style="1" customWidth="1"/>
    <col min="514" max="514" width="10" style="1" bestFit="1" customWidth="1"/>
    <col min="515" max="515" width="11.140625" style="1" bestFit="1" customWidth="1"/>
    <col min="516" max="517" width="9.140625" style="1"/>
    <col min="518" max="518" width="11.140625" style="1" bestFit="1" customWidth="1"/>
    <col min="519" max="760" width="9.140625" style="1"/>
    <col min="761" max="761" width="34.42578125" style="1" customWidth="1"/>
    <col min="762" max="762" width="11.5703125" style="1" customWidth="1"/>
    <col min="763" max="763" width="9.140625" style="1"/>
    <col min="764" max="764" width="10.42578125" style="1" customWidth="1"/>
    <col min="765" max="765" width="8.5703125" style="1" customWidth="1"/>
    <col min="766" max="766" width="10.140625" style="1" customWidth="1"/>
    <col min="767" max="767" width="11.140625" style="1" customWidth="1"/>
    <col min="768" max="768" width="14.42578125" style="1" customWidth="1"/>
    <col min="769" max="769" width="9" style="1" customWidth="1"/>
    <col min="770" max="770" width="10" style="1" bestFit="1" customWidth="1"/>
    <col min="771" max="771" width="11.140625" style="1" bestFit="1" customWidth="1"/>
    <col min="772" max="773" width="9.140625" style="1"/>
    <col min="774" max="774" width="11.140625" style="1" bestFit="1" customWidth="1"/>
    <col min="775" max="1016" width="9.140625" style="1"/>
    <col min="1017" max="1017" width="34.42578125" style="1" customWidth="1"/>
    <col min="1018" max="1018" width="11.5703125" style="1" customWidth="1"/>
    <col min="1019" max="1019" width="9.140625" style="1"/>
    <col min="1020" max="1020" width="10.42578125" style="1" customWidth="1"/>
    <col min="1021" max="1021" width="8.5703125" style="1" customWidth="1"/>
    <col min="1022" max="1022" width="10.140625" style="1" customWidth="1"/>
    <col min="1023" max="1023" width="11.140625" style="1" customWidth="1"/>
    <col min="1024" max="1024" width="14.42578125" style="1" customWidth="1"/>
    <col min="1025" max="1025" width="9" style="1" customWidth="1"/>
    <col min="1026" max="1026" width="10" style="1" bestFit="1" customWidth="1"/>
    <col min="1027" max="1027" width="11.140625" style="1" bestFit="1" customWidth="1"/>
    <col min="1028" max="1029" width="9.140625" style="1"/>
    <col min="1030" max="1030" width="11.140625" style="1" bestFit="1" customWidth="1"/>
    <col min="1031" max="1272" width="9.140625" style="1"/>
    <col min="1273" max="1273" width="34.42578125" style="1" customWidth="1"/>
    <col min="1274" max="1274" width="11.5703125" style="1" customWidth="1"/>
    <col min="1275" max="1275" width="9.140625" style="1"/>
    <col min="1276" max="1276" width="10.42578125" style="1" customWidth="1"/>
    <col min="1277" max="1277" width="8.5703125" style="1" customWidth="1"/>
    <col min="1278" max="1278" width="10.140625" style="1" customWidth="1"/>
    <col min="1279" max="1279" width="11.140625" style="1" customWidth="1"/>
    <col min="1280" max="1280" width="14.42578125" style="1" customWidth="1"/>
    <col min="1281" max="1281" width="9" style="1" customWidth="1"/>
    <col min="1282" max="1282" width="10" style="1" bestFit="1" customWidth="1"/>
    <col min="1283" max="1283" width="11.140625" style="1" bestFit="1" customWidth="1"/>
    <col min="1284" max="1285" width="9.140625" style="1"/>
    <col min="1286" max="1286" width="11.140625" style="1" bestFit="1" customWidth="1"/>
    <col min="1287" max="1528" width="9.140625" style="1"/>
    <col min="1529" max="1529" width="34.42578125" style="1" customWidth="1"/>
    <col min="1530" max="1530" width="11.5703125" style="1" customWidth="1"/>
    <col min="1531" max="1531" width="9.140625" style="1"/>
    <col min="1532" max="1532" width="10.42578125" style="1" customWidth="1"/>
    <col min="1533" max="1533" width="8.5703125" style="1" customWidth="1"/>
    <col min="1534" max="1534" width="10.140625" style="1" customWidth="1"/>
    <col min="1535" max="1535" width="11.140625" style="1" customWidth="1"/>
    <col min="1536" max="1536" width="14.42578125" style="1" customWidth="1"/>
    <col min="1537" max="1537" width="9" style="1" customWidth="1"/>
    <col min="1538" max="1538" width="10" style="1" bestFit="1" customWidth="1"/>
    <col min="1539" max="1539" width="11.140625" style="1" bestFit="1" customWidth="1"/>
    <col min="1540" max="1541" width="9.140625" style="1"/>
    <col min="1542" max="1542" width="11.140625" style="1" bestFit="1" customWidth="1"/>
    <col min="1543" max="1784" width="9.140625" style="1"/>
    <col min="1785" max="1785" width="34.42578125" style="1" customWidth="1"/>
    <col min="1786" max="1786" width="11.5703125" style="1" customWidth="1"/>
    <col min="1787" max="1787" width="9.140625" style="1"/>
    <col min="1788" max="1788" width="10.42578125" style="1" customWidth="1"/>
    <col min="1789" max="1789" width="8.5703125" style="1" customWidth="1"/>
    <col min="1790" max="1790" width="10.140625" style="1" customWidth="1"/>
    <col min="1791" max="1791" width="11.140625" style="1" customWidth="1"/>
    <col min="1792" max="1792" width="14.42578125" style="1" customWidth="1"/>
    <col min="1793" max="1793" width="9" style="1" customWidth="1"/>
    <col min="1794" max="1794" width="10" style="1" bestFit="1" customWidth="1"/>
    <col min="1795" max="1795" width="11.140625" style="1" bestFit="1" customWidth="1"/>
    <col min="1796" max="1797" width="9.140625" style="1"/>
    <col min="1798" max="1798" width="11.140625" style="1" bestFit="1" customWidth="1"/>
    <col min="1799" max="2040" width="9.140625" style="1"/>
    <col min="2041" max="2041" width="34.42578125" style="1" customWidth="1"/>
    <col min="2042" max="2042" width="11.5703125" style="1" customWidth="1"/>
    <col min="2043" max="2043" width="9.140625" style="1"/>
    <col min="2044" max="2044" width="10.42578125" style="1" customWidth="1"/>
    <col min="2045" max="2045" width="8.5703125" style="1" customWidth="1"/>
    <col min="2046" max="2046" width="10.140625" style="1" customWidth="1"/>
    <col min="2047" max="2047" width="11.140625" style="1" customWidth="1"/>
    <col min="2048" max="2048" width="14.42578125" style="1" customWidth="1"/>
    <col min="2049" max="2049" width="9" style="1" customWidth="1"/>
    <col min="2050" max="2050" width="10" style="1" bestFit="1" customWidth="1"/>
    <col min="2051" max="2051" width="11.140625" style="1" bestFit="1" customWidth="1"/>
    <col min="2052" max="2053" width="9.140625" style="1"/>
    <col min="2054" max="2054" width="11.140625" style="1" bestFit="1" customWidth="1"/>
    <col min="2055" max="2296" width="9.140625" style="1"/>
    <col min="2297" max="2297" width="34.42578125" style="1" customWidth="1"/>
    <col min="2298" max="2298" width="11.5703125" style="1" customWidth="1"/>
    <col min="2299" max="2299" width="9.140625" style="1"/>
    <col min="2300" max="2300" width="10.42578125" style="1" customWidth="1"/>
    <col min="2301" max="2301" width="8.5703125" style="1" customWidth="1"/>
    <col min="2302" max="2302" width="10.140625" style="1" customWidth="1"/>
    <col min="2303" max="2303" width="11.140625" style="1" customWidth="1"/>
    <col min="2304" max="2304" width="14.42578125" style="1" customWidth="1"/>
    <col min="2305" max="2305" width="9" style="1" customWidth="1"/>
    <col min="2306" max="2306" width="10" style="1" bestFit="1" customWidth="1"/>
    <col min="2307" max="2307" width="11.140625" style="1" bestFit="1" customWidth="1"/>
    <col min="2308" max="2309" width="9.140625" style="1"/>
    <col min="2310" max="2310" width="11.140625" style="1" bestFit="1" customWidth="1"/>
    <col min="2311" max="2552" width="9.140625" style="1"/>
    <col min="2553" max="2553" width="34.42578125" style="1" customWidth="1"/>
    <col min="2554" max="2554" width="11.5703125" style="1" customWidth="1"/>
    <col min="2555" max="2555" width="9.140625" style="1"/>
    <col min="2556" max="2556" width="10.42578125" style="1" customWidth="1"/>
    <col min="2557" max="2557" width="8.5703125" style="1" customWidth="1"/>
    <col min="2558" max="2558" width="10.140625" style="1" customWidth="1"/>
    <col min="2559" max="2559" width="11.140625" style="1" customWidth="1"/>
    <col min="2560" max="2560" width="14.42578125" style="1" customWidth="1"/>
    <col min="2561" max="2561" width="9" style="1" customWidth="1"/>
    <col min="2562" max="2562" width="10" style="1" bestFit="1" customWidth="1"/>
    <col min="2563" max="2563" width="11.140625" style="1" bestFit="1" customWidth="1"/>
    <col min="2564" max="2565" width="9.140625" style="1"/>
    <col min="2566" max="2566" width="11.140625" style="1" bestFit="1" customWidth="1"/>
    <col min="2567" max="2808" width="9.140625" style="1"/>
    <col min="2809" max="2809" width="34.42578125" style="1" customWidth="1"/>
    <col min="2810" max="2810" width="11.5703125" style="1" customWidth="1"/>
    <col min="2811" max="2811" width="9.140625" style="1"/>
    <col min="2812" max="2812" width="10.42578125" style="1" customWidth="1"/>
    <col min="2813" max="2813" width="8.5703125" style="1" customWidth="1"/>
    <col min="2814" max="2814" width="10.140625" style="1" customWidth="1"/>
    <col min="2815" max="2815" width="11.140625" style="1" customWidth="1"/>
    <col min="2816" max="2816" width="14.42578125" style="1" customWidth="1"/>
    <col min="2817" max="2817" width="9" style="1" customWidth="1"/>
    <col min="2818" max="2818" width="10" style="1" bestFit="1" customWidth="1"/>
    <col min="2819" max="2819" width="11.140625" style="1" bestFit="1" customWidth="1"/>
    <col min="2820" max="2821" width="9.140625" style="1"/>
    <col min="2822" max="2822" width="11.140625" style="1" bestFit="1" customWidth="1"/>
    <col min="2823" max="3064" width="9.140625" style="1"/>
    <col min="3065" max="3065" width="34.42578125" style="1" customWidth="1"/>
    <col min="3066" max="3066" width="11.5703125" style="1" customWidth="1"/>
    <col min="3067" max="3067" width="9.140625" style="1"/>
    <col min="3068" max="3068" width="10.42578125" style="1" customWidth="1"/>
    <col min="3069" max="3069" width="8.5703125" style="1" customWidth="1"/>
    <col min="3070" max="3070" width="10.140625" style="1" customWidth="1"/>
    <col min="3071" max="3071" width="11.140625" style="1" customWidth="1"/>
    <col min="3072" max="3072" width="14.42578125" style="1" customWidth="1"/>
    <col min="3073" max="3073" width="9" style="1" customWidth="1"/>
    <col min="3074" max="3074" width="10" style="1" bestFit="1" customWidth="1"/>
    <col min="3075" max="3075" width="11.140625" style="1" bestFit="1" customWidth="1"/>
    <col min="3076" max="3077" width="9.140625" style="1"/>
    <col min="3078" max="3078" width="11.140625" style="1" bestFit="1" customWidth="1"/>
    <col min="3079" max="3320" width="9.140625" style="1"/>
    <col min="3321" max="3321" width="34.42578125" style="1" customWidth="1"/>
    <col min="3322" max="3322" width="11.5703125" style="1" customWidth="1"/>
    <col min="3323" max="3323" width="9.140625" style="1"/>
    <col min="3324" max="3324" width="10.42578125" style="1" customWidth="1"/>
    <col min="3325" max="3325" width="8.5703125" style="1" customWidth="1"/>
    <col min="3326" max="3326" width="10.140625" style="1" customWidth="1"/>
    <col min="3327" max="3327" width="11.140625" style="1" customWidth="1"/>
    <col min="3328" max="3328" width="14.42578125" style="1" customWidth="1"/>
    <col min="3329" max="3329" width="9" style="1" customWidth="1"/>
    <col min="3330" max="3330" width="10" style="1" bestFit="1" customWidth="1"/>
    <col min="3331" max="3331" width="11.140625" style="1" bestFit="1" customWidth="1"/>
    <col min="3332" max="3333" width="9.140625" style="1"/>
    <col min="3334" max="3334" width="11.140625" style="1" bestFit="1" customWidth="1"/>
    <col min="3335" max="3576" width="9.140625" style="1"/>
    <col min="3577" max="3577" width="34.42578125" style="1" customWidth="1"/>
    <col min="3578" max="3578" width="11.5703125" style="1" customWidth="1"/>
    <col min="3579" max="3579" width="9.140625" style="1"/>
    <col min="3580" max="3580" width="10.42578125" style="1" customWidth="1"/>
    <col min="3581" max="3581" width="8.5703125" style="1" customWidth="1"/>
    <col min="3582" max="3582" width="10.140625" style="1" customWidth="1"/>
    <col min="3583" max="3583" width="11.140625" style="1" customWidth="1"/>
    <col min="3584" max="3584" width="14.42578125" style="1" customWidth="1"/>
    <col min="3585" max="3585" width="9" style="1" customWidth="1"/>
    <col min="3586" max="3586" width="10" style="1" bestFit="1" customWidth="1"/>
    <col min="3587" max="3587" width="11.140625" style="1" bestFit="1" customWidth="1"/>
    <col min="3588" max="3589" width="9.140625" style="1"/>
    <col min="3590" max="3590" width="11.140625" style="1" bestFit="1" customWidth="1"/>
    <col min="3591" max="3832" width="9.140625" style="1"/>
    <col min="3833" max="3833" width="34.42578125" style="1" customWidth="1"/>
    <col min="3834" max="3834" width="11.5703125" style="1" customWidth="1"/>
    <col min="3835" max="3835" width="9.140625" style="1"/>
    <col min="3836" max="3836" width="10.42578125" style="1" customWidth="1"/>
    <col min="3837" max="3837" width="8.5703125" style="1" customWidth="1"/>
    <col min="3838" max="3838" width="10.140625" style="1" customWidth="1"/>
    <col min="3839" max="3839" width="11.140625" style="1" customWidth="1"/>
    <col min="3840" max="3840" width="14.42578125" style="1" customWidth="1"/>
    <col min="3841" max="3841" width="9" style="1" customWidth="1"/>
    <col min="3842" max="3842" width="10" style="1" bestFit="1" customWidth="1"/>
    <col min="3843" max="3843" width="11.140625" style="1" bestFit="1" customWidth="1"/>
    <col min="3844" max="3845" width="9.140625" style="1"/>
    <col min="3846" max="3846" width="11.140625" style="1" bestFit="1" customWidth="1"/>
    <col min="3847" max="4088" width="9.140625" style="1"/>
    <col min="4089" max="4089" width="34.42578125" style="1" customWidth="1"/>
    <col min="4090" max="4090" width="11.5703125" style="1" customWidth="1"/>
    <col min="4091" max="4091" width="9.140625" style="1"/>
    <col min="4092" max="4092" width="10.42578125" style="1" customWidth="1"/>
    <col min="4093" max="4093" width="8.5703125" style="1" customWidth="1"/>
    <col min="4094" max="4094" width="10.140625" style="1" customWidth="1"/>
    <col min="4095" max="4095" width="11.140625" style="1" customWidth="1"/>
    <col min="4096" max="4096" width="14.42578125" style="1" customWidth="1"/>
    <col min="4097" max="4097" width="9" style="1" customWidth="1"/>
    <col min="4098" max="4098" width="10" style="1" bestFit="1" customWidth="1"/>
    <col min="4099" max="4099" width="11.140625" style="1" bestFit="1" customWidth="1"/>
    <col min="4100" max="4101" width="9.140625" style="1"/>
    <col min="4102" max="4102" width="11.140625" style="1" bestFit="1" customWidth="1"/>
    <col min="4103" max="4344" width="9.140625" style="1"/>
    <col min="4345" max="4345" width="34.42578125" style="1" customWidth="1"/>
    <col min="4346" max="4346" width="11.5703125" style="1" customWidth="1"/>
    <col min="4347" max="4347" width="9.140625" style="1"/>
    <col min="4348" max="4348" width="10.42578125" style="1" customWidth="1"/>
    <col min="4349" max="4349" width="8.5703125" style="1" customWidth="1"/>
    <col min="4350" max="4350" width="10.140625" style="1" customWidth="1"/>
    <col min="4351" max="4351" width="11.140625" style="1" customWidth="1"/>
    <col min="4352" max="4352" width="14.42578125" style="1" customWidth="1"/>
    <col min="4353" max="4353" width="9" style="1" customWidth="1"/>
    <col min="4354" max="4354" width="10" style="1" bestFit="1" customWidth="1"/>
    <col min="4355" max="4355" width="11.140625" style="1" bestFit="1" customWidth="1"/>
    <col min="4356" max="4357" width="9.140625" style="1"/>
    <col min="4358" max="4358" width="11.140625" style="1" bestFit="1" customWidth="1"/>
    <col min="4359" max="4600" width="9.140625" style="1"/>
    <col min="4601" max="4601" width="34.42578125" style="1" customWidth="1"/>
    <col min="4602" max="4602" width="11.5703125" style="1" customWidth="1"/>
    <col min="4603" max="4603" width="9.140625" style="1"/>
    <col min="4604" max="4604" width="10.42578125" style="1" customWidth="1"/>
    <col min="4605" max="4605" width="8.5703125" style="1" customWidth="1"/>
    <col min="4606" max="4606" width="10.140625" style="1" customWidth="1"/>
    <col min="4607" max="4607" width="11.140625" style="1" customWidth="1"/>
    <col min="4608" max="4608" width="14.42578125" style="1" customWidth="1"/>
    <col min="4609" max="4609" width="9" style="1" customWidth="1"/>
    <col min="4610" max="4610" width="10" style="1" bestFit="1" customWidth="1"/>
    <col min="4611" max="4611" width="11.140625" style="1" bestFit="1" customWidth="1"/>
    <col min="4612" max="4613" width="9.140625" style="1"/>
    <col min="4614" max="4614" width="11.140625" style="1" bestFit="1" customWidth="1"/>
    <col min="4615" max="4856" width="9.140625" style="1"/>
    <col min="4857" max="4857" width="34.42578125" style="1" customWidth="1"/>
    <col min="4858" max="4858" width="11.5703125" style="1" customWidth="1"/>
    <col min="4859" max="4859" width="9.140625" style="1"/>
    <col min="4860" max="4860" width="10.42578125" style="1" customWidth="1"/>
    <col min="4861" max="4861" width="8.5703125" style="1" customWidth="1"/>
    <col min="4862" max="4862" width="10.140625" style="1" customWidth="1"/>
    <col min="4863" max="4863" width="11.140625" style="1" customWidth="1"/>
    <col min="4864" max="4864" width="14.42578125" style="1" customWidth="1"/>
    <col min="4865" max="4865" width="9" style="1" customWidth="1"/>
    <col min="4866" max="4866" width="10" style="1" bestFit="1" customWidth="1"/>
    <col min="4867" max="4867" width="11.140625" style="1" bestFit="1" customWidth="1"/>
    <col min="4868" max="4869" width="9.140625" style="1"/>
    <col min="4870" max="4870" width="11.140625" style="1" bestFit="1" customWidth="1"/>
    <col min="4871" max="5112" width="9.140625" style="1"/>
    <col min="5113" max="5113" width="34.42578125" style="1" customWidth="1"/>
    <col min="5114" max="5114" width="11.5703125" style="1" customWidth="1"/>
    <col min="5115" max="5115" width="9.140625" style="1"/>
    <col min="5116" max="5116" width="10.42578125" style="1" customWidth="1"/>
    <col min="5117" max="5117" width="8.5703125" style="1" customWidth="1"/>
    <col min="5118" max="5118" width="10.140625" style="1" customWidth="1"/>
    <col min="5119" max="5119" width="11.140625" style="1" customWidth="1"/>
    <col min="5120" max="5120" width="14.42578125" style="1" customWidth="1"/>
    <col min="5121" max="5121" width="9" style="1" customWidth="1"/>
    <col min="5122" max="5122" width="10" style="1" bestFit="1" customWidth="1"/>
    <col min="5123" max="5123" width="11.140625" style="1" bestFit="1" customWidth="1"/>
    <col min="5124" max="5125" width="9.140625" style="1"/>
    <col min="5126" max="5126" width="11.140625" style="1" bestFit="1" customWidth="1"/>
    <col min="5127" max="5368" width="9.140625" style="1"/>
    <col min="5369" max="5369" width="34.42578125" style="1" customWidth="1"/>
    <col min="5370" max="5370" width="11.5703125" style="1" customWidth="1"/>
    <col min="5371" max="5371" width="9.140625" style="1"/>
    <col min="5372" max="5372" width="10.42578125" style="1" customWidth="1"/>
    <col min="5373" max="5373" width="8.5703125" style="1" customWidth="1"/>
    <col min="5374" max="5374" width="10.140625" style="1" customWidth="1"/>
    <col min="5375" max="5375" width="11.140625" style="1" customWidth="1"/>
    <col min="5376" max="5376" width="14.42578125" style="1" customWidth="1"/>
    <col min="5377" max="5377" width="9" style="1" customWidth="1"/>
    <col min="5378" max="5378" width="10" style="1" bestFit="1" customWidth="1"/>
    <col min="5379" max="5379" width="11.140625" style="1" bestFit="1" customWidth="1"/>
    <col min="5380" max="5381" width="9.140625" style="1"/>
    <col min="5382" max="5382" width="11.140625" style="1" bestFit="1" customWidth="1"/>
    <col min="5383" max="5624" width="9.140625" style="1"/>
    <col min="5625" max="5625" width="34.42578125" style="1" customWidth="1"/>
    <col min="5626" max="5626" width="11.5703125" style="1" customWidth="1"/>
    <col min="5627" max="5627" width="9.140625" style="1"/>
    <col min="5628" max="5628" width="10.42578125" style="1" customWidth="1"/>
    <col min="5629" max="5629" width="8.5703125" style="1" customWidth="1"/>
    <col min="5630" max="5630" width="10.140625" style="1" customWidth="1"/>
    <col min="5631" max="5631" width="11.140625" style="1" customWidth="1"/>
    <col min="5632" max="5632" width="14.42578125" style="1" customWidth="1"/>
    <col min="5633" max="5633" width="9" style="1" customWidth="1"/>
    <col min="5634" max="5634" width="10" style="1" bestFit="1" customWidth="1"/>
    <col min="5635" max="5635" width="11.140625" style="1" bestFit="1" customWidth="1"/>
    <col min="5636" max="5637" width="9.140625" style="1"/>
    <col min="5638" max="5638" width="11.140625" style="1" bestFit="1" customWidth="1"/>
    <col min="5639" max="5880" width="9.140625" style="1"/>
    <col min="5881" max="5881" width="34.42578125" style="1" customWidth="1"/>
    <col min="5882" max="5882" width="11.5703125" style="1" customWidth="1"/>
    <col min="5883" max="5883" width="9.140625" style="1"/>
    <col min="5884" max="5884" width="10.42578125" style="1" customWidth="1"/>
    <col min="5885" max="5885" width="8.5703125" style="1" customWidth="1"/>
    <col min="5886" max="5886" width="10.140625" style="1" customWidth="1"/>
    <col min="5887" max="5887" width="11.140625" style="1" customWidth="1"/>
    <col min="5888" max="5888" width="14.42578125" style="1" customWidth="1"/>
    <col min="5889" max="5889" width="9" style="1" customWidth="1"/>
    <col min="5890" max="5890" width="10" style="1" bestFit="1" customWidth="1"/>
    <col min="5891" max="5891" width="11.140625" style="1" bestFit="1" customWidth="1"/>
    <col min="5892" max="5893" width="9.140625" style="1"/>
    <col min="5894" max="5894" width="11.140625" style="1" bestFit="1" customWidth="1"/>
    <col min="5895" max="6136" width="9.140625" style="1"/>
    <col min="6137" max="6137" width="34.42578125" style="1" customWidth="1"/>
    <col min="6138" max="6138" width="11.5703125" style="1" customWidth="1"/>
    <col min="6139" max="6139" width="9.140625" style="1"/>
    <col min="6140" max="6140" width="10.42578125" style="1" customWidth="1"/>
    <col min="6141" max="6141" width="8.5703125" style="1" customWidth="1"/>
    <col min="6142" max="6142" width="10.140625" style="1" customWidth="1"/>
    <col min="6143" max="6143" width="11.140625" style="1" customWidth="1"/>
    <col min="6144" max="6144" width="14.42578125" style="1" customWidth="1"/>
    <col min="6145" max="6145" width="9" style="1" customWidth="1"/>
    <col min="6146" max="6146" width="10" style="1" bestFit="1" customWidth="1"/>
    <col min="6147" max="6147" width="11.140625" style="1" bestFit="1" customWidth="1"/>
    <col min="6148" max="6149" width="9.140625" style="1"/>
    <col min="6150" max="6150" width="11.140625" style="1" bestFit="1" customWidth="1"/>
    <col min="6151" max="6392" width="9.140625" style="1"/>
    <col min="6393" max="6393" width="34.42578125" style="1" customWidth="1"/>
    <col min="6394" max="6394" width="11.5703125" style="1" customWidth="1"/>
    <col min="6395" max="6395" width="9.140625" style="1"/>
    <col min="6396" max="6396" width="10.42578125" style="1" customWidth="1"/>
    <col min="6397" max="6397" width="8.5703125" style="1" customWidth="1"/>
    <col min="6398" max="6398" width="10.140625" style="1" customWidth="1"/>
    <col min="6399" max="6399" width="11.140625" style="1" customWidth="1"/>
    <col min="6400" max="6400" width="14.42578125" style="1" customWidth="1"/>
    <col min="6401" max="6401" width="9" style="1" customWidth="1"/>
    <col min="6402" max="6402" width="10" style="1" bestFit="1" customWidth="1"/>
    <col min="6403" max="6403" width="11.140625" style="1" bestFit="1" customWidth="1"/>
    <col min="6404" max="6405" width="9.140625" style="1"/>
    <col min="6406" max="6406" width="11.140625" style="1" bestFit="1" customWidth="1"/>
    <col min="6407" max="6648" width="9.140625" style="1"/>
    <col min="6649" max="6649" width="34.42578125" style="1" customWidth="1"/>
    <col min="6650" max="6650" width="11.5703125" style="1" customWidth="1"/>
    <col min="6651" max="6651" width="9.140625" style="1"/>
    <col min="6652" max="6652" width="10.42578125" style="1" customWidth="1"/>
    <col min="6653" max="6653" width="8.5703125" style="1" customWidth="1"/>
    <col min="6654" max="6654" width="10.140625" style="1" customWidth="1"/>
    <col min="6655" max="6655" width="11.140625" style="1" customWidth="1"/>
    <col min="6656" max="6656" width="14.42578125" style="1" customWidth="1"/>
    <col min="6657" max="6657" width="9" style="1" customWidth="1"/>
    <col min="6658" max="6658" width="10" style="1" bestFit="1" customWidth="1"/>
    <col min="6659" max="6659" width="11.140625" style="1" bestFit="1" customWidth="1"/>
    <col min="6660" max="6661" width="9.140625" style="1"/>
    <col min="6662" max="6662" width="11.140625" style="1" bestFit="1" customWidth="1"/>
    <col min="6663" max="6904" width="9.140625" style="1"/>
    <col min="6905" max="6905" width="34.42578125" style="1" customWidth="1"/>
    <col min="6906" max="6906" width="11.5703125" style="1" customWidth="1"/>
    <col min="6907" max="6907" width="9.140625" style="1"/>
    <col min="6908" max="6908" width="10.42578125" style="1" customWidth="1"/>
    <col min="6909" max="6909" width="8.5703125" style="1" customWidth="1"/>
    <col min="6910" max="6910" width="10.140625" style="1" customWidth="1"/>
    <col min="6911" max="6911" width="11.140625" style="1" customWidth="1"/>
    <col min="6912" max="6912" width="14.42578125" style="1" customWidth="1"/>
    <col min="6913" max="6913" width="9" style="1" customWidth="1"/>
    <col min="6914" max="6914" width="10" style="1" bestFit="1" customWidth="1"/>
    <col min="6915" max="6915" width="11.140625" style="1" bestFit="1" customWidth="1"/>
    <col min="6916" max="6917" width="9.140625" style="1"/>
    <col min="6918" max="6918" width="11.140625" style="1" bestFit="1" customWidth="1"/>
    <col min="6919" max="7160" width="9.140625" style="1"/>
    <col min="7161" max="7161" width="34.42578125" style="1" customWidth="1"/>
    <col min="7162" max="7162" width="11.5703125" style="1" customWidth="1"/>
    <col min="7163" max="7163" width="9.140625" style="1"/>
    <col min="7164" max="7164" width="10.42578125" style="1" customWidth="1"/>
    <col min="7165" max="7165" width="8.5703125" style="1" customWidth="1"/>
    <col min="7166" max="7166" width="10.140625" style="1" customWidth="1"/>
    <col min="7167" max="7167" width="11.140625" style="1" customWidth="1"/>
    <col min="7168" max="7168" width="14.42578125" style="1" customWidth="1"/>
    <col min="7169" max="7169" width="9" style="1" customWidth="1"/>
    <col min="7170" max="7170" width="10" style="1" bestFit="1" customWidth="1"/>
    <col min="7171" max="7171" width="11.140625" style="1" bestFit="1" customWidth="1"/>
    <col min="7172" max="7173" width="9.140625" style="1"/>
    <col min="7174" max="7174" width="11.140625" style="1" bestFit="1" customWidth="1"/>
    <col min="7175" max="7416" width="9.140625" style="1"/>
    <col min="7417" max="7417" width="34.42578125" style="1" customWidth="1"/>
    <col min="7418" max="7418" width="11.5703125" style="1" customWidth="1"/>
    <col min="7419" max="7419" width="9.140625" style="1"/>
    <col min="7420" max="7420" width="10.42578125" style="1" customWidth="1"/>
    <col min="7421" max="7421" width="8.5703125" style="1" customWidth="1"/>
    <col min="7422" max="7422" width="10.140625" style="1" customWidth="1"/>
    <col min="7423" max="7423" width="11.140625" style="1" customWidth="1"/>
    <col min="7424" max="7424" width="14.42578125" style="1" customWidth="1"/>
    <col min="7425" max="7425" width="9" style="1" customWidth="1"/>
    <col min="7426" max="7426" width="10" style="1" bestFit="1" customWidth="1"/>
    <col min="7427" max="7427" width="11.140625" style="1" bestFit="1" customWidth="1"/>
    <col min="7428" max="7429" width="9.140625" style="1"/>
    <col min="7430" max="7430" width="11.140625" style="1" bestFit="1" customWidth="1"/>
    <col min="7431" max="7672" width="9.140625" style="1"/>
    <col min="7673" max="7673" width="34.42578125" style="1" customWidth="1"/>
    <col min="7674" max="7674" width="11.5703125" style="1" customWidth="1"/>
    <col min="7675" max="7675" width="9.140625" style="1"/>
    <col min="7676" max="7676" width="10.42578125" style="1" customWidth="1"/>
    <col min="7677" max="7677" width="8.5703125" style="1" customWidth="1"/>
    <col min="7678" max="7678" width="10.140625" style="1" customWidth="1"/>
    <col min="7679" max="7679" width="11.140625" style="1" customWidth="1"/>
    <col min="7680" max="7680" width="14.42578125" style="1" customWidth="1"/>
    <col min="7681" max="7681" width="9" style="1" customWidth="1"/>
    <col min="7682" max="7682" width="10" style="1" bestFit="1" customWidth="1"/>
    <col min="7683" max="7683" width="11.140625" style="1" bestFit="1" customWidth="1"/>
    <col min="7684" max="7685" width="9.140625" style="1"/>
    <col min="7686" max="7686" width="11.140625" style="1" bestFit="1" customWidth="1"/>
    <col min="7687" max="7928" width="9.140625" style="1"/>
    <col min="7929" max="7929" width="34.42578125" style="1" customWidth="1"/>
    <col min="7930" max="7930" width="11.5703125" style="1" customWidth="1"/>
    <col min="7931" max="7931" width="9.140625" style="1"/>
    <col min="7932" max="7932" width="10.42578125" style="1" customWidth="1"/>
    <col min="7933" max="7933" width="8.5703125" style="1" customWidth="1"/>
    <col min="7934" max="7934" width="10.140625" style="1" customWidth="1"/>
    <col min="7935" max="7935" width="11.140625" style="1" customWidth="1"/>
    <col min="7936" max="7936" width="14.42578125" style="1" customWidth="1"/>
    <col min="7937" max="7937" width="9" style="1" customWidth="1"/>
    <col min="7938" max="7938" width="10" style="1" bestFit="1" customWidth="1"/>
    <col min="7939" max="7939" width="11.140625" style="1" bestFit="1" customWidth="1"/>
    <col min="7940" max="7941" width="9.140625" style="1"/>
    <col min="7942" max="7942" width="11.140625" style="1" bestFit="1" customWidth="1"/>
    <col min="7943" max="8184" width="9.140625" style="1"/>
    <col min="8185" max="8185" width="34.42578125" style="1" customWidth="1"/>
    <col min="8186" max="8186" width="11.5703125" style="1" customWidth="1"/>
    <col min="8187" max="8187" width="9.140625" style="1"/>
    <col min="8188" max="8188" width="10.42578125" style="1" customWidth="1"/>
    <col min="8189" max="8189" width="8.5703125" style="1" customWidth="1"/>
    <col min="8190" max="8190" width="10.140625" style="1" customWidth="1"/>
    <col min="8191" max="8191" width="11.140625" style="1" customWidth="1"/>
    <col min="8192" max="8192" width="14.42578125" style="1" customWidth="1"/>
    <col min="8193" max="8193" width="9" style="1" customWidth="1"/>
    <col min="8194" max="8194" width="10" style="1" bestFit="1" customWidth="1"/>
    <col min="8195" max="8195" width="11.140625" style="1" bestFit="1" customWidth="1"/>
    <col min="8196" max="8197" width="9.140625" style="1"/>
    <col min="8198" max="8198" width="11.140625" style="1" bestFit="1" customWidth="1"/>
    <col min="8199" max="8440" width="9.140625" style="1"/>
    <col min="8441" max="8441" width="34.42578125" style="1" customWidth="1"/>
    <col min="8442" max="8442" width="11.5703125" style="1" customWidth="1"/>
    <col min="8443" max="8443" width="9.140625" style="1"/>
    <col min="8444" max="8444" width="10.42578125" style="1" customWidth="1"/>
    <col min="8445" max="8445" width="8.5703125" style="1" customWidth="1"/>
    <col min="8446" max="8446" width="10.140625" style="1" customWidth="1"/>
    <col min="8447" max="8447" width="11.140625" style="1" customWidth="1"/>
    <col min="8448" max="8448" width="14.42578125" style="1" customWidth="1"/>
    <col min="8449" max="8449" width="9" style="1" customWidth="1"/>
    <col min="8450" max="8450" width="10" style="1" bestFit="1" customWidth="1"/>
    <col min="8451" max="8451" width="11.140625" style="1" bestFit="1" customWidth="1"/>
    <col min="8452" max="8453" width="9.140625" style="1"/>
    <col min="8454" max="8454" width="11.140625" style="1" bestFit="1" customWidth="1"/>
    <col min="8455" max="8696" width="9.140625" style="1"/>
    <col min="8697" max="8697" width="34.42578125" style="1" customWidth="1"/>
    <col min="8698" max="8698" width="11.5703125" style="1" customWidth="1"/>
    <col min="8699" max="8699" width="9.140625" style="1"/>
    <col min="8700" max="8700" width="10.42578125" style="1" customWidth="1"/>
    <col min="8701" max="8701" width="8.5703125" style="1" customWidth="1"/>
    <col min="8702" max="8702" width="10.140625" style="1" customWidth="1"/>
    <col min="8703" max="8703" width="11.140625" style="1" customWidth="1"/>
    <col min="8704" max="8704" width="14.42578125" style="1" customWidth="1"/>
    <col min="8705" max="8705" width="9" style="1" customWidth="1"/>
    <col min="8706" max="8706" width="10" style="1" bestFit="1" customWidth="1"/>
    <col min="8707" max="8707" width="11.140625" style="1" bestFit="1" customWidth="1"/>
    <col min="8708" max="8709" width="9.140625" style="1"/>
    <col min="8710" max="8710" width="11.140625" style="1" bestFit="1" customWidth="1"/>
    <col min="8711" max="8952" width="9.140625" style="1"/>
    <col min="8953" max="8953" width="34.42578125" style="1" customWidth="1"/>
    <col min="8954" max="8954" width="11.5703125" style="1" customWidth="1"/>
    <col min="8955" max="8955" width="9.140625" style="1"/>
    <col min="8956" max="8956" width="10.42578125" style="1" customWidth="1"/>
    <col min="8957" max="8957" width="8.5703125" style="1" customWidth="1"/>
    <col min="8958" max="8958" width="10.140625" style="1" customWidth="1"/>
    <col min="8959" max="8959" width="11.140625" style="1" customWidth="1"/>
    <col min="8960" max="8960" width="14.42578125" style="1" customWidth="1"/>
    <col min="8961" max="8961" width="9" style="1" customWidth="1"/>
    <col min="8962" max="8962" width="10" style="1" bestFit="1" customWidth="1"/>
    <col min="8963" max="8963" width="11.140625" style="1" bestFit="1" customWidth="1"/>
    <col min="8964" max="8965" width="9.140625" style="1"/>
    <col min="8966" max="8966" width="11.140625" style="1" bestFit="1" customWidth="1"/>
    <col min="8967" max="9208" width="9.140625" style="1"/>
    <col min="9209" max="9209" width="34.42578125" style="1" customWidth="1"/>
    <col min="9210" max="9210" width="11.5703125" style="1" customWidth="1"/>
    <col min="9211" max="9211" width="9.140625" style="1"/>
    <col min="9212" max="9212" width="10.42578125" style="1" customWidth="1"/>
    <col min="9213" max="9213" width="8.5703125" style="1" customWidth="1"/>
    <col min="9214" max="9214" width="10.140625" style="1" customWidth="1"/>
    <col min="9215" max="9215" width="11.140625" style="1" customWidth="1"/>
    <col min="9216" max="9216" width="14.42578125" style="1" customWidth="1"/>
    <col min="9217" max="9217" width="9" style="1" customWidth="1"/>
    <col min="9218" max="9218" width="10" style="1" bestFit="1" customWidth="1"/>
    <col min="9219" max="9219" width="11.140625" style="1" bestFit="1" customWidth="1"/>
    <col min="9220" max="9221" width="9.140625" style="1"/>
    <col min="9222" max="9222" width="11.140625" style="1" bestFit="1" customWidth="1"/>
    <col min="9223" max="9464" width="9.140625" style="1"/>
    <col min="9465" max="9465" width="34.42578125" style="1" customWidth="1"/>
    <col min="9466" max="9466" width="11.5703125" style="1" customWidth="1"/>
    <col min="9467" max="9467" width="9.140625" style="1"/>
    <col min="9468" max="9468" width="10.42578125" style="1" customWidth="1"/>
    <col min="9469" max="9469" width="8.5703125" style="1" customWidth="1"/>
    <col min="9470" max="9470" width="10.140625" style="1" customWidth="1"/>
    <col min="9471" max="9471" width="11.140625" style="1" customWidth="1"/>
    <col min="9472" max="9472" width="14.42578125" style="1" customWidth="1"/>
    <col min="9473" max="9473" width="9" style="1" customWidth="1"/>
    <col min="9474" max="9474" width="10" style="1" bestFit="1" customWidth="1"/>
    <col min="9475" max="9475" width="11.140625" style="1" bestFit="1" customWidth="1"/>
    <col min="9476" max="9477" width="9.140625" style="1"/>
    <col min="9478" max="9478" width="11.140625" style="1" bestFit="1" customWidth="1"/>
    <col min="9479" max="9720" width="9.140625" style="1"/>
    <col min="9721" max="9721" width="34.42578125" style="1" customWidth="1"/>
    <col min="9722" max="9722" width="11.5703125" style="1" customWidth="1"/>
    <col min="9723" max="9723" width="9.140625" style="1"/>
    <col min="9724" max="9724" width="10.42578125" style="1" customWidth="1"/>
    <col min="9725" max="9725" width="8.5703125" style="1" customWidth="1"/>
    <col min="9726" max="9726" width="10.140625" style="1" customWidth="1"/>
    <col min="9727" max="9727" width="11.140625" style="1" customWidth="1"/>
    <col min="9728" max="9728" width="14.42578125" style="1" customWidth="1"/>
    <col min="9729" max="9729" width="9" style="1" customWidth="1"/>
    <col min="9730" max="9730" width="10" style="1" bestFit="1" customWidth="1"/>
    <col min="9731" max="9731" width="11.140625" style="1" bestFit="1" customWidth="1"/>
    <col min="9732" max="9733" width="9.140625" style="1"/>
    <col min="9734" max="9734" width="11.140625" style="1" bestFit="1" customWidth="1"/>
    <col min="9735" max="9976" width="9.140625" style="1"/>
    <col min="9977" max="9977" width="34.42578125" style="1" customWidth="1"/>
    <col min="9978" max="9978" width="11.5703125" style="1" customWidth="1"/>
    <col min="9979" max="9979" width="9.140625" style="1"/>
    <col min="9980" max="9980" width="10.42578125" style="1" customWidth="1"/>
    <col min="9981" max="9981" width="8.5703125" style="1" customWidth="1"/>
    <col min="9982" max="9982" width="10.140625" style="1" customWidth="1"/>
    <col min="9983" max="9983" width="11.140625" style="1" customWidth="1"/>
    <col min="9984" max="9984" width="14.42578125" style="1" customWidth="1"/>
    <col min="9985" max="9985" width="9" style="1" customWidth="1"/>
    <col min="9986" max="9986" width="10" style="1" bestFit="1" customWidth="1"/>
    <col min="9987" max="9987" width="11.140625" style="1" bestFit="1" customWidth="1"/>
    <col min="9988" max="9989" width="9.140625" style="1"/>
    <col min="9990" max="9990" width="11.140625" style="1" bestFit="1" customWidth="1"/>
    <col min="9991" max="10232" width="9.140625" style="1"/>
    <col min="10233" max="10233" width="34.42578125" style="1" customWidth="1"/>
    <col min="10234" max="10234" width="11.5703125" style="1" customWidth="1"/>
    <col min="10235" max="10235" width="9.140625" style="1"/>
    <col min="10236" max="10236" width="10.42578125" style="1" customWidth="1"/>
    <col min="10237" max="10237" width="8.5703125" style="1" customWidth="1"/>
    <col min="10238" max="10238" width="10.140625" style="1" customWidth="1"/>
    <col min="10239" max="10239" width="11.140625" style="1" customWidth="1"/>
    <col min="10240" max="10240" width="14.42578125" style="1" customWidth="1"/>
    <col min="10241" max="10241" width="9" style="1" customWidth="1"/>
    <col min="10242" max="10242" width="10" style="1" bestFit="1" customWidth="1"/>
    <col min="10243" max="10243" width="11.140625" style="1" bestFit="1" customWidth="1"/>
    <col min="10244" max="10245" width="9.140625" style="1"/>
    <col min="10246" max="10246" width="11.140625" style="1" bestFit="1" customWidth="1"/>
    <col min="10247" max="10488" width="9.140625" style="1"/>
    <col min="10489" max="10489" width="34.42578125" style="1" customWidth="1"/>
    <col min="10490" max="10490" width="11.5703125" style="1" customWidth="1"/>
    <col min="10491" max="10491" width="9.140625" style="1"/>
    <col min="10492" max="10492" width="10.42578125" style="1" customWidth="1"/>
    <col min="10493" max="10493" width="8.5703125" style="1" customWidth="1"/>
    <col min="10494" max="10494" width="10.140625" style="1" customWidth="1"/>
    <col min="10495" max="10495" width="11.140625" style="1" customWidth="1"/>
    <col min="10496" max="10496" width="14.42578125" style="1" customWidth="1"/>
    <col min="10497" max="10497" width="9" style="1" customWidth="1"/>
    <col min="10498" max="10498" width="10" style="1" bestFit="1" customWidth="1"/>
    <col min="10499" max="10499" width="11.140625" style="1" bestFit="1" customWidth="1"/>
    <col min="10500" max="10501" width="9.140625" style="1"/>
    <col min="10502" max="10502" width="11.140625" style="1" bestFit="1" customWidth="1"/>
    <col min="10503" max="10744" width="9.140625" style="1"/>
    <col min="10745" max="10745" width="34.42578125" style="1" customWidth="1"/>
    <col min="10746" max="10746" width="11.5703125" style="1" customWidth="1"/>
    <col min="10747" max="10747" width="9.140625" style="1"/>
    <col min="10748" max="10748" width="10.42578125" style="1" customWidth="1"/>
    <col min="10749" max="10749" width="8.5703125" style="1" customWidth="1"/>
    <col min="10750" max="10750" width="10.140625" style="1" customWidth="1"/>
    <col min="10751" max="10751" width="11.140625" style="1" customWidth="1"/>
    <col min="10752" max="10752" width="14.42578125" style="1" customWidth="1"/>
    <col min="10753" max="10753" width="9" style="1" customWidth="1"/>
    <col min="10754" max="10754" width="10" style="1" bestFit="1" customWidth="1"/>
    <col min="10755" max="10755" width="11.140625" style="1" bestFit="1" customWidth="1"/>
    <col min="10756" max="10757" width="9.140625" style="1"/>
    <col min="10758" max="10758" width="11.140625" style="1" bestFit="1" customWidth="1"/>
    <col min="10759" max="11000" width="9.140625" style="1"/>
    <col min="11001" max="11001" width="34.42578125" style="1" customWidth="1"/>
    <col min="11002" max="11002" width="11.5703125" style="1" customWidth="1"/>
    <col min="11003" max="11003" width="9.140625" style="1"/>
    <col min="11004" max="11004" width="10.42578125" style="1" customWidth="1"/>
    <col min="11005" max="11005" width="8.5703125" style="1" customWidth="1"/>
    <col min="11006" max="11006" width="10.140625" style="1" customWidth="1"/>
    <col min="11007" max="11007" width="11.140625" style="1" customWidth="1"/>
    <col min="11008" max="11008" width="14.42578125" style="1" customWidth="1"/>
    <col min="11009" max="11009" width="9" style="1" customWidth="1"/>
    <col min="11010" max="11010" width="10" style="1" bestFit="1" customWidth="1"/>
    <col min="11011" max="11011" width="11.140625" style="1" bestFit="1" customWidth="1"/>
    <col min="11012" max="11013" width="9.140625" style="1"/>
    <col min="11014" max="11014" width="11.140625" style="1" bestFit="1" customWidth="1"/>
    <col min="11015" max="11256" width="9.140625" style="1"/>
    <col min="11257" max="11257" width="34.42578125" style="1" customWidth="1"/>
    <col min="11258" max="11258" width="11.5703125" style="1" customWidth="1"/>
    <col min="11259" max="11259" width="9.140625" style="1"/>
    <col min="11260" max="11260" width="10.42578125" style="1" customWidth="1"/>
    <col min="11261" max="11261" width="8.5703125" style="1" customWidth="1"/>
    <col min="11262" max="11262" width="10.140625" style="1" customWidth="1"/>
    <col min="11263" max="11263" width="11.140625" style="1" customWidth="1"/>
    <col min="11264" max="11264" width="14.42578125" style="1" customWidth="1"/>
    <col min="11265" max="11265" width="9" style="1" customWidth="1"/>
    <col min="11266" max="11266" width="10" style="1" bestFit="1" customWidth="1"/>
    <col min="11267" max="11267" width="11.140625" style="1" bestFit="1" customWidth="1"/>
    <col min="11268" max="11269" width="9.140625" style="1"/>
    <col min="11270" max="11270" width="11.140625" style="1" bestFit="1" customWidth="1"/>
    <col min="11271" max="11512" width="9.140625" style="1"/>
    <col min="11513" max="11513" width="34.42578125" style="1" customWidth="1"/>
    <col min="11514" max="11514" width="11.5703125" style="1" customWidth="1"/>
    <col min="11515" max="11515" width="9.140625" style="1"/>
    <col min="11516" max="11516" width="10.42578125" style="1" customWidth="1"/>
    <col min="11517" max="11517" width="8.5703125" style="1" customWidth="1"/>
    <col min="11518" max="11518" width="10.140625" style="1" customWidth="1"/>
    <col min="11519" max="11519" width="11.140625" style="1" customWidth="1"/>
    <col min="11520" max="11520" width="14.42578125" style="1" customWidth="1"/>
    <col min="11521" max="11521" width="9" style="1" customWidth="1"/>
    <col min="11522" max="11522" width="10" style="1" bestFit="1" customWidth="1"/>
    <col min="11523" max="11523" width="11.140625" style="1" bestFit="1" customWidth="1"/>
    <col min="11524" max="11525" width="9.140625" style="1"/>
    <col min="11526" max="11526" width="11.140625" style="1" bestFit="1" customWidth="1"/>
    <col min="11527" max="11768" width="9.140625" style="1"/>
    <col min="11769" max="11769" width="34.42578125" style="1" customWidth="1"/>
    <col min="11770" max="11770" width="11.5703125" style="1" customWidth="1"/>
    <col min="11771" max="11771" width="9.140625" style="1"/>
    <col min="11772" max="11772" width="10.42578125" style="1" customWidth="1"/>
    <col min="11773" max="11773" width="8.5703125" style="1" customWidth="1"/>
    <col min="11774" max="11774" width="10.140625" style="1" customWidth="1"/>
    <col min="11775" max="11775" width="11.140625" style="1" customWidth="1"/>
    <col min="11776" max="11776" width="14.42578125" style="1" customWidth="1"/>
    <col min="11777" max="11777" width="9" style="1" customWidth="1"/>
    <col min="11778" max="11778" width="10" style="1" bestFit="1" customWidth="1"/>
    <col min="11779" max="11779" width="11.140625" style="1" bestFit="1" customWidth="1"/>
    <col min="11780" max="11781" width="9.140625" style="1"/>
    <col min="11782" max="11782" width="11.140625" style="1" bestFit="1" customWidth="1"/>
    <col min="11783" max="12024" width="9.140625" style="1"/>
    <col min="12025" max="12025" width="34.42578125" style="1" customWidth="1"/>
    <col min="12026" max="12026" width="11.5703125" style="1" customWidth="1"/>
    <col min="12027" max="12027" width="9.140625" style="1"/>
    <col min="12028" max="12028" width="10.42578125" style="1" customWidth="1"/>
    <col min="12029" max="12029" width="8.5703125" style="1" customWidth="1"/>
    <col min="12030" max="12030" width="10.140625" style="1" customWidth="1"/>
    <col min="12031" max="12031" width="11.140625" style="1" customWidth="1"/>
    <col min="12032" max="12032" width="14.42578125" style="1" customWidth="1"/>
    <col min="12033" max="12033" width="9" style="1" customWidth="1"/>
    <col min="12034" max="12034" width="10" style="1" bestFit="1" customWidth="1"/>
    <col min="12035" max="12035" width="11.140625" style="1" bestFit="1" customWidth="1"/>
    <col min="12036" max="12037" width="9.140625" style="1"/>
    <col min="12038" max="12038" width="11.140625" style="1" bestFit="1" customWidth="1"/>
    <col min="12039" max="12280" width="9.140625" style="1"/>
    <col min="12281" max="12281" width="34.42578125" style="1" customWidth="1"/>
    <col min="12282" max="12282" width="11.5703125" style="1" customWidth="1"/>
    <col min="12283" max="12283" width="9.140625" style="1"/>
    <col min="12284" max="12284" width="10.42578125" style="1" customWidth="1"/>
    <col min="12285" max="12285" width="8.5703125" style="1" customWidth="1"/>
    <col min="12286" max="12286" width="10.140625" style="1" customWidth="1"/>
    <col min="12287" max="12287" width="11.140625" style="1" customWidth="1"/>
    <col min="12288" max="12288" width="14.42578125" style="1" customWidth="1"/>
    <col min="12289" max="12289" width="9" style="1" customWidth="1"/>
    <col min="12290" max="12290" width="10" style="1" bestFit="1" customWidth="1"/>
    <col min="12291" max="12291" width="11.140625" style="1" bestFit="1" customWidth="1"/>
    <col min="12292" max="12293" width="9.140625" style="1"/>
    <col min="12294" max="12294" width="11.140625" style="1" bestFit="1" customWidth="1"/>
    <col min="12295" max="12536" width="9.140625" style="1"/>
    <col min="12537" max="12537" width="34.42578125" style="1" customWidth="1"/>
    <col min="12538" max="12538" width="11.5703125" style="1" customWidth="1"/>
    <col min="12539" max="12539" width="9.140625" style="1"/>
    <col min="12540" max="12540" width="10.42578125" style="1" customWidth="1"/>
    <col min="12541" max="12541" width="8.5703125" style="1" customWidth="1"/>
    <col min="12542" max="12542" width="10.140625" style="1" customWidth="1"/>
    <col min="12543" max="12543" width="11.140625" style="1" customWidth="1"/>
    <col min="12544" max="12544" width="14.42578125" style="1" customWidth="1"/>
    <col min="12545" max="12545" width="9" style="1" customWidth="1"/>
    <col min="12546" max="12546" width="10" style="1" bestFit="1" customWidth="1"/>
    <col min="12547" max="12547" width="11.140625" style="1" bestFit="1" customWidth="1"/>
    <col min="12548" max="12549" width="9.140625" style="1"/>
    <col min="12550" max="12550" width="11.140625" style="1" bestFit="1" customWidth="1"/>
    <col min="12551" max="12792" width="9.140625" style="1"/>
    <col min="12793" max="12793" width="34.42578125" style="1" customWidth="1"/>
    <col min="12794" max="12794" width="11.5703125" style="1" customWidth="1"/>
    <col min="12795" max="12795" width="9.140625" style="1"/>
    <col min="12796" max="12796" width="10.42578125" style="1" customWidth="1"/>
    <col min="12797" max="12797" width="8.5703125" style="1" customWidth="1"/>
    <col min="12798" max="12798" width="10.140625" style="1" customWidth="1"/>
    <col min="12799" max="12799" width="11.140625" style="1" customWidth="1"/>
    <col min="12800" max="12800" width="14.42578125" style="1" customWidth="1"/>
    <col min="12801" max="12801" width="9" style="1" customWidth="1"/>
    <col min="12802" max="12802" width="10" style="1" bestFit="1" customWidth="1"/>
    <col min="12803" max="12803" width="11.140625" style="1" bestFit="1" customWidth="1"/>
    <col min="12804" max="12805" width="9.140625" style="1"/>
    <col min="12806" max="12806" width="11.140625" style="1" bestFit="1" customWidth="1"/>
    <col min="12807" max="13048" width="9.140625" style="1"/>
    <col min="13049" max="13049" width="34.42578125" style="1" customWidth="1"/>
    <col min="13050" max="13050" width="11.5703125" style="1" customWidth="1"/>
    <col min="13051" max="13051" width="9.140625" style="1"/>
    <col min="13052" max="13052" width="10.42578125" style="1" customWidth="1"/>
    <col min="13053" max="13053" width="8.5703125" style="1" customWidth="1"/>
    <col min="13054" max="13054" width="10.140625" style="1" customWidth="1"/>
    <col min="13055" max="13055" width="11.140625" style="1" customWidth="1"/>
    <col min="13056" max="13056" width="14.42578125" style="1" customWidth="1"/>
    <col min="13057" max="13057" width="9" style="1" customWidth="1"/>
    <col min="13058" max="13058" width="10" style="1" bestFit="1" customWidth="1"/>
    <col min="13059" max="13059" width="11.140625" style="1" bestFit="1" customWidth="1"/>
    <col min="13060" max="13061" width="9.140625" style="1"/>
    <col min="13062" max="13062" width="11.140625" style="1" bestFit="1" customWidth="1"/>
    <col min="13063" max="13304" width="9.140625" style="1"/>
    <col min="13305" max="13305" width="34.42578125" style="1" customWidth="1"/>
    <col min="13306" max="13306" width="11.5703125" style="1" customWidth="1"/>
    <col min="13307" max="13307" width="9.140625" style="1"/>
    <col min="13308" max="13308" width="10.42578125" style="1" customWidth="1"/>
    <col min="13309" max="13309" width="8.5703125" style="1" customWidth="1"/>
    <col min="13310" max="13310" width="10.140625" style="1" customWidth="1"/>
    <col min="13311" max="13311" width="11.140625" style="1" customWidth="1"/>
    <col min="13312" max="13312" width="14.42578125" style="1" customWidth="1"/>
    <col min="13313" max="13313" width="9" style="1" customWidth="1"/>
    <col min="13314" max="13314" width="10" style="1" bestFit="1" customWidth="1"/>
    <col min="13315" max="13315" width="11.140625" style="1" bestFit="1" customWidth="1"/>
    <col min="13316" max="13317" width="9.140625" style="1"/>
    <col min="13318" max="13318" width="11.140625" style="1" bestFit="1" customWidth="1"/>
    <col min="13319" max="13560" width="9.140625" style="1"/>
    <col min="13561" max="13561" width="34.42578125" style="1" customWidth="1"/>
    <col min="13562" max="13562" width="11.5703125" style="1" customWidth="1"/>
    <col min="13563" max="13563" width="9.140625" style="1"/>
    <col min="13564" max="13564" width="10.42578125" style="1" customWidth="1"/>
    <col min="13565" max="13565" width="8.5703125" style="1" customWidth="1"/>
    <col min="13566" max="13566" width="10.140625" style="1" customWidth="1"/>
    <col min="13567" max="13567" width="11.140625" style="1" customWidth="1"/>
    <col min="13568" max="13568" width="14.42578125" style="1" customWidth="1"/>
    <col min="13569" max="13569" width="9" style="1" customWidth="1"/>
    <col min="13570" max="13570" width="10" style="1" bestFit="1" customWidth="1"/>
    <col min="13571" max="13571" width="11.140625" style="1" bestFit="1" customWidth="1"/>
    <col min="13572" max="13573" width="9.140625" style="1"/>
    <col min="13574" max="13574" width="11.140625" style="1" bestFit="1" customWidth="1"/>
    <col min="13575" max="13816" width="9.140625" style="1"/>
    <col min="13817" max="13817" width="34.42578125" style="1" customWidth="1"/>
    <col min="13818" max="13818" width="11.5703125" style="1" customWidth="1"/>
    <col min="13819" max="13819" width="9.140625" style="1"/>
    <col min="13820" max="13820" width="10.42578125" style="1" customWidth="1"/>
    <col min="13821" max="13821" width="8.5703125" style="1" customWidth="1"/>
    <col min="13822" max="13822" width="10.140625" style="1" customWidth="1"/>
    <col min="13823" max="13823" width="11.140625" style="1" customWidth="1"/>
    <col min="13824" max="13824" width="14.42578125" style="1" customWidth="1"/>
    <col min="13825" max="13825" width="9" style="1" customWidth="1"/>
    <col min="13826" max="13826" width="10" style="1" bestFit="1" customWidth="1"/>
    <col min="13827" max="13827" width="11.140625" style="1" bestFit="1" customWidth="1"/>
    <col min="13828" max="13829" width="9.140625" style="1"/>
    <col min="13830" max="13830" width="11.140625" style="1" bestFit="1" customWidth="1"/>
    <col min="13831" max="14072" width="9.140625" style="1"/>
    <col min="14073" max="14073" width="34.42578125" style="1" customWidth="1"/>
    <col min="14074" max="14074" width="11.5703125" style="1" customWidth="1"/>
    <col min="14075" max="14075" width="9.140625" style="1"/>
    <col min="14076" max="14076" width="10.42578125" style="1" customWidth="1"/>
    <col min="14077" max="14077" width="8.5703125" style="1" customWidth="1"/>
    <col min="14078" max="14078" width="10.140625" style="1" customWidth="1"/>
    <col min="14079" max="14079" width="11.140625" style="1" customWidth="1"/>
    <col min="14080" max="14080" width="14.42578125" style="1" customWidth="1"/>
    <col min="14081" max="14081" width="9" style="1" customWidth="1"/>
    <col min="14082" max="14082" width="10" style="1" bestFit="1" customWidth="1"/>
    <col min="14083" max="14083" width="11.140625" style="1" bestFit="1" customWidth="1"/>
    <col min="14084" max="14085" width="9.140625" style="1"/>
    <col min="14086" max="14086" width="11.140625" style="1" bestFit="1" customWidth="1"/>
    <col min="14087" max="14328" width="9.140625" style="1"/>
    <col min="14329" max="14329" width="34.42578125" style="1" customWidth="1"/>
    <col min="14330" max="14330" width="11.5703125" style="1" customWidth="1"/>
    <col min="14331" max="14331" width="9.140625" style="1"/>
    <col min="14332" max="14332" width="10.42578125" style="1" customWidth="1"/>
    <col min="14333" max="14333" width="8.5703125" style="1" customWidth="1"/>
    <col min="14334" max="14334" width="10.140625" style="1" customWidth="1"/>
    <col min="14335" max="14335" width="11.140625" style="1" customWidth="1"/>
    <col min="14336" max="14336" width="14.42578125" style="1" customWidth="1"/>
    <col min="14337" max="14337" width="9" style="1" customWidth="1"/>
    <col min="14338" max="14338" width="10" style="1" bestFit="1" customWidth="1"/>
    <col min="14339" max="14339" width="11.140625" style="1" bestFit="1" customWidth="1"/>
    <col min="14340" max="14341" width="9.140625" style="1"/>
    <col min="14342" max="14342" width="11.140625" style="1" bestFit="1" customWidth="1"/>
    <col min="14343" max="14584" width="9.140625" style="1"/>
    <col min="14585" max="14585" width="34.42578125" style="1" customWidth="1"/>
    <col min="14586" max="14586" width="11.5703125" style="1" customWidth="1"/>
    <col min="14587" max="14587" width="9.140625" style="1"/>
    <col min="14588" max="14588" width="10.42578125" style="1" customWidth="1"/>
    <col min="14589" max="14589" width="8.5703125" style="1" customWidth="1"/>
    <col min="14590" max="14590" width="10.140625" style="1" customWidth="1"/>
    <col min="14591" max="14591" width="11.140625" style="1" customWidth="1"/>
    <col min="14592" max="14592" width="14.42578125" style="1" customWidth="1"/>
    <col min="14593" max="14593" width="9" style="1" customWidth="1"/>
    <col min="14594" max="14594" width="10" style="1" bestFit="1" customWidth="1"/>
    <col min="14595" max="14595" width="11.140625" style="1" bestFit="1" customWidth="1"/>
    <col min="14596" max="14597" width="9.140625" style="1"/>
    <col min="14598" max="14598" width="11.140625" style="1" bestFit="1" customWidth="1"/>
    <col min="14599" max="14840" width="9.140625" style="1"/>
    <col min="14841" max="14841" width="34.42578125" style="1" customWidth="1"/>
    <col min="14842" max="14842" width="11.5703125" style="1" customWidth="1"/>
    <col min="14843" max="14843" width="9.140625" style="1"/>
    <col min="14844" max="14844" width="10.42578125" style="1" customWidth="1"/>
    <col min="14845" max="14845" width="8.5703125" style="1" customWidth="1"/>
    <col min="14846" max="14846" width="10.140625" style="1" customWidth="1"/>
    <col min="14847" max="14847" width="11.140625" style="1" customWidth="1"/>
    <col min="14848" max="14848" width="14.42578125" style="1" customWidth="1"/>
    <col min="14849" max="14849" width="9" style="1" customWidth="1"/>
    <col min="14850" max="14850" width="10" style="1" bestFit="1" customWidth="1"/>
    <col min="14851" max="14851" width="11.140625" style="1" bestFit="1" customWidth="1"/>
    <col min="14852" max="14853" width="9.140625" style="1"/>
    <col min="14854" max="14854" width="11.140625" style="1" bestFit="1" customWidth="1"/>
    <col min="14855" max="15096" width="9.140625" style="1"/>
    <col min="15097" max="15097" width="34.42578125" style="1" customWidth="1"/>
    <col min="15098" max="15098" width="11.5703125" style="1" customWidth="1"/>
    <col min="15099" max="15099" width="9.140625" style="1"/>
    <col min="15100" max="15100" width="10.42578125" style="1" customWidth="1"/>
    <col min="15101" max="15101" width="8.5703125" style="1" customWidth="1"/>
    <col min="15102" max="15102" width="10.140625" style="1" customWidth="1"/>
    <col min="15103" max="15103" width="11.140625" style="1" customWidth="1"/>
    <col min="15104" max="15104" width="14.42578125" style="1" customWidth="1"/>
    <col min="15105" max="15105" width="9" style="1" customWidth="1"/>
    <col min="15106" max="15106" width="10" style="1" bestFit="1" customWidth="1"/>
    <col min="15107" max="15107" width="11.140625" style="1" bestFit="1" customWidth="1"/>
    <col min="15108" max="15109" width="9.140625" style="1"/>
    <col min="15110" max="15110" width="11.140625" style="1" bestFit="1" customWidth="1"/>
    <col min="15111" max="15352" width="9.140625" style="1"/>
    <col min="15353" max="15353" width="34.42578125" style="1" customWidth="1"/>
    <col min="15354" max="15354" width="11.5703125" style="1" customWidth="1"/>
    <col min="15355" max="15355" width="9.140625" style="1"/>
    <col min="15356" max="15356" width="10.42578125" style="1" customWidth="1"/>
    <col min="15357" max="15357" width="8.5703125" style="1" customWidth="1"/>
    <col min="15358" max="15358" width="10.140625" style="1" customWidth="1"/>
    <col min="15359" max="15359" width="11.140625" style="1" customWidth="1"/>
    <col min="15360" max="15360" width="14.42578125" style="1" customWidth="1"/>
    <col min="15361" max="15361" width="9" style="1" customWidth="1"/>
    <col min="15362" max="15362" width="10" style="1" bestFit="1" customWidth="1"/>
    <col min="15363" max="15363" width="11.140625" style="1" bestFit="1" customWidth="1"/>
    <col min="15364" max="15365" width="9.140625" style="1"/>
    <col min="15366" max="15366" width="11.140625" style="1" bestFit="1" customWidth="1"/>
    <col min="15367" max="15608" width="9.140625" style="1"/>
    <col min="15609" max="15609" width="34.42578125" style="1" customWidth="1"/>
    <col min="15610" max="15610" width="11.5703125" style="1" customWidth="1"/>
    <col min="15611" max="15611" width="9.140625" style="1"/>
    <col min="15612" max="15612" width="10.42578125" style="1" customWidth="1"/>
    <col min="15613" max="15613" width="8.5703125" style="1" customWidth="1"/>
    <col min="15614" max="15614" width="10.140625" style="1" customWidth="1"/>
    <col min="15615" max="15615" width="11.140625" style="1" customWidth="1"/>
    <col min="15616" max="15616" width="14.42578125" style="1" customWidth="1"/>
    <col min="15617" max="15617" width="9" style="1" customWidth="1"/>
    <col min="15618" max="15618" width="10" style="1" bestFit="1" customWidth="1"/>
    <col min="15619" max="15619" width="11.140625" style="1" bestFit="1" customWidth="1"/>
    <col min="15620" max="15621" width="9.140625" style="1"/>
    <col min="15622" max="15622" width="11.140625" style="1" bestFit="1" customWidth="1"/>
    <col min="15623" max="15864" width="9.140625" style="1"/>
    <col min="15865" max="15865" width="34.42578125" style="1" customWidth="1"/>
    <col min="15866" max="15866" width="11.5703125" style="1" customWidth="1"/>
    <col min="15867" max="15867" width="9.140625" style="1"/>
    <col min="15868" max="15868" width="10.42578125" style="1" customWidth="1"/>
    <col min="15869" max="15869" width="8.5703125" style="1" customWidth="1"/>
    <col min="15870" max="15870" width="10.140625" style="1" customWidth="1"/>
    <col min="15871" max="15871" width="11.140625" style="1" customWidth="1"/>
    <col min="15872" max="15872" width="14.42578125" style="1" customWidth="1"/>
    <col min="15873" max="15873" width="9" style="1" customWidth="1"/>
    <col min="15874" max="15874" width="10" style="1" bestFit="1" customWidth="1"/>
    <col min="15875" max="15875" width="11.140625" style="1" bestFit="1" customWidth="1"/>
    <col min="15876" max="15877" width="9.140625" style="1"/>
    <col min="15878" max="15878" width="11.140625" style="1" bestFit="1" customWidth="1"/>
    <col min="15879" max="16120" width="9.140625" style="1"/>
    <col min="16121" max="16121" width="34.42578125" style="1" customWidth="1"/>
    <col min="16122" max="16122" width="11.5703125" style="1" customWidth="1"/>
    <col min="16123" max="16123" width="9.140625" style="1"/>
    <col min="16124" max="16124" width="10.42578125" style="1" customWidth="1"/>
    <col min="16125" max="16125" width="8.5703125" style="1" customWidth="1"/>
    <col min="16126" max="16126" width="10.140625" style="1" customWidth="1"/>
    <col min="16127" max="16127" width="11.140625" style="1" customWidth="1"/>
    <col min="16128" max="16128" width="14.42578125" style="1" customWidth="1"/>
    <col min="16129" max="16129" width="9" style="1" customWidth="1"/>
    <col min="16130" max="16130" width="10" style="1" bestFit="1" customWidth="1"/>
    <col min="16131" max="16131" width="11.140625" style="1" bestFit="1" customWidth="1"/>
    <col min="16132" max="16133" width="9.140625" style="1"/>
    <col min="16134" max="16134" width="11.140625" style="1" bestFit="1" customWidth="1"/>
    <col min="16135" max="16384" width="9.140625" style="1"/>
  </cols>
  <sheetData>
    <row r="1" spans="1:8" ht="27">
      <c r="A1" s="147" t="s">
        <v>44</v>
      </c>
      <c r="B1" s="147"/>
      <c r="C1" s="147"/>
      <c r="D1" s="147"/>
      <c r="E1" s="147"/>
      <c r="F1" s="147"/>
      <c r="G1" s="147"/>
      <c r="H1" s="147"/>
    </row>
    <row r="2" spans="1:8" ht="27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>
      <c r="A3" s="140" t="s">
        <v>1</v>
      </c>
      <c r="B3" s="2"/>
      <c r="C3" s="143" t="s">
        <v>45</v>
      </c>
      <c r="D3" s="144"/>
      <c r="E3" s="144"/>
      <c r="F3" s="144"/>
      <c r="G3" s="144"/>
      <c r="H3" s="145"/>
    </row>
    <row r="4" spans="1:8">
      <c r="A4" s="141"/>
      <c r="B4" s="3" t="s">
        <v>2</v>
      </c>
      <c r="C4" s="146" t="s">
        <v>3</v>
      </c>
      <c r="D4" s="146"/>
      <c r="E4" s="146" t="s">
        <v>4</v>
      </c>
      <c r="F4" s="146"/>
      <c r="G4" s="4" t="s">
        <v>5</v>
      </c>
      <c r="H4" s="140" t="s">
        <v>6</v>
      </c>
    </row>
    <row r="5" spans="1:8">
      <c r="A5" s="142"/>
      <c r="B5" s="5" t="s">
        <v>60</v>
      </c>
      <c r="C5" s="6" t="s">
        <v>7</v>
      </c>
      <c r="D5" s="7" t="s">
        <v>8</v>
      </c>
      <c r="E5" s="7" t="s">
        <v>7</v>
      </c>
      <c r="F5" s="7" t="s">
        <v>9</v>
      </c>
      <c r="G5" s="8" t="s">
        <v>10</v>
      </c>
      <c r="H5" s="142"/>
    </row>
    <row r="6" spans="1:8">
      <c r="A6" s="9" t="s">
        <v>11</v>
      </c>
      <c r="B6" s="10">
        <v>75000</v>
      </c>
      <c r="C6" s="11">
        <v>122</v>
      </c>
      <c r="D6" s="10">
        <v>638</v>
      </c>
      <c r="E6" s="10"/>
      <c r="F6" s="10"/>
      <c r="G6" s="10">
        <v>1686</v>
      </c>
      <c r="H6" s="12">
        <f>SUM(C6:G6)</f>
        <v>2446</v>
      </c>
    </row>
    <row r="7" spans="1:8">
      <c r="A7" s="13" t="s">
        <v>12</v>
      </c>
      <c r="B7" s="14">
        <f>B8+B9+B10+B11+B12+B13+B14+B15+B16+B17</f>
        <v>58500</v>
      </c>
      <c r="C7" s="14">
        <f>SUM(C8:C17)</f>
        <v>151</v>
      </c>
      <c r="D7" s="14">
        <f t="shared" ref="D7:H7" si="0">SUM(D8:D17)</f>
        <v>1122</v>
      </c>
      <c r="E7" s="14">
        <f t="shared" si="0"/>
        <v>0</v>
      </c>
      <c r="F7" s="14">
        <f t="shared" si="0"/>
        <v>0</v>
      </c>
      <c r="G7" s="14">
        <f t="shared" si="0"/>
        <v>1017</v>
      </c>
      <c r="H7" s="14">
        <f t="shared" si="0"/>
        <v>2290</v>
      </c>
    </row>
    <row r="8" spans="1:8">
      <c r="A8" s="16" t="s">
        <v>13</v>
      </c>
      <c r="B8" s="10">
        <v>1500</v>
      </c>
      <c r="C8" s="26"/>
      <c r="D8" s="27"/>
      <c r="E8" s="27"/>
      <c r="F8" s="27"/>
      <c r="G8" s="27"/>
      <c r="H8" s="25">
        <f>SUM(C8:G8)</f>
        <v>0</v>
      </c>
    </row>
    <row r="9" spans="1:8" ht="48">
      <c r="A9" s="18" t="s">
        <v>46</v>
      </c>
      <c r="B9" s="12">
        <v>1500</v>
      </c>
      <c r="C9" s="19">
        <v>7</v>
      </c>
      <c r="D9" s="20">
        <v>214</v>
      </c>
      <c r="E9" s="20"/>
      <c r="F9" s="20"/>
      <c r="G9" s="20"/>
      <c r="H9" s="21">
        <f>SUM(C9:G9)</f>
        <v>221</v>
      </c>
    </row>
    <row r="10" spans="1:8">
      <c r="A10" s="22" t="s">
        <v>14</v>
      </c>
      <c r="B10" s="10">
        <v>12000</v>
      </c>
      <c r="C10" s="23">
        <v>86</v>
      </c>
      <c r="D10" s="24">
        <v>244</v>
      </c>
      <c r="E10" s="24"/>
      <c r="F10" s="24"/>
      <c r="G10" s="24">
        <v>73</v>
      </c>
      <c r="H10" s="25">
        <f>SUM(C10:G10)</f>
        <v>403</v>
      </c>
    </row>
    <row r="11" spans="1:8">
      <c r="A11" s="22" t="s">
        <v>15</v>
      </c>
      <c r="B11" s="10">
        <v>2000</v>
      </c>
      <c r="C11" s="26"/>
      <c r="D11" s="27"/>
      <c r="E11" s="27"/>
      <c r="F11" s="27"/>
      <c r="G11" s="27"/>
      <c r="H11" s="25"/>
    </row>
    <row r="12" spans="1:8">
      <c r="A12" s="22" t="s">
        <v>16</v>
      </c>
      <c r="B12" s="10">
        <v>500</v>
      </c>
      <c r="C12" s="26"/>
      <c r="D12" s="27"/>
      <c r="E12" s="27"/>
      <c r="F12" s="27"/>
      <c r="G12" s="27"/>
      <c r="H12" s="25"/>
    </row>
    <row r="13" spans="1:8">
      <c r="A13" s="22" t="s">
        <v>17</v>
      </c>
      <c r="B13" s="10">
        <v>500</v>
      </c>
      <c r="C13" s="26"/>
      <c r="D13" s="27"/>
      <c r="E13" s="27"/>
      <c r="F13" s="27"/>
      <c r="G13" s="27"/>
      <c r="H13" s="25">
        <f>SUM(C13:G13)</f>
        <v>0</v>
      </c>
    </row>
    <row r="14" spans="1:8">
      <c r="A14" s="22" t="s">
        <v>18</v>
      </c>
      <c r="B14" s="10">
        <v>3500</v>
      </c>
      <c r="C14" s="26"/>
      <c r="D14" s="27"/>
      <c r="E14" s="27"/>
      <c r="F14" s="27"/>
      <c r="G14" s="27"/>
      <c r="H14" s="25"/>
    </row>
    <row r="15" spans="1:8" ht="48">
      <c r="A15" s="28" t="s">
        <v>19</v>
      </c>
      <c r="B15" s="12">
        <v>5000</v>
      </c>
      <c r="C15" s="53">
        <v>58</v>
      </c>
      <c r="D15" s="54">
        <v>664</v>
      </c>
      <c r="E15" s="54"/>
      <c r="F15" s="54"/>
      <c r="G15" s="54">
        <v>310</v>
      </c>
      <c r="H15" s="25">
        <f>SUM(C15:G15)</f>
        <v>1032</v>
      </c>
    </row>
    <row r="16" spans="1:8">
      <c r="A16" s="22" t="s">
        <v>20</v>
      </c>
      <c r="B16" s="10">
        <v>20000</v>
      </c>
      <c r="C16" s="26"/>
      <c r="D16" s="27"/>
      <c r="E16" s="27"/>
      <c r="F16" s="27"/>
      <c r="G16" s="27"/>
      <c r="H16" s="25">
        <f>SUM(C16:G16)</f>
        <v>0</v>
      </c>
    </row>
    <row r="17" spans="1:8">
      <c r="A17" s="22" t="s">
        <v>31</v>
      </c>
      <c r="B17" s="10">
        <v>12000</v>
      </c>
      <c r="C17" s="56"/>
      <c r="D17" s="48"/>
      <c r="E17" s="27"/>
      <c r="F17" s="55"/>
      <c r="G17" s="48">
        <v>634</v>
      </c>
      <c r="H17" s="25">
        <f>SUM(C17:G17)</f>
        <v>634</v>
      </c>
    </row>
    <row r="18" spans="1:8">
      <c r="A18" s="31" t="s">
        <v>21</v>
      </c>
      <c r="B18" s="32">
        <v>3000</v>
      </c>
      <c r="C18" s="33">
        <v>47</v>
      </c>
      <c r="D18" s="34">
        <v>270</v>
      </c>
      <c r="E18" s="34"/>
      <c r="F18" s="34"/>
      <c r="G18" s="34"/>
      <c r="H18" s="17">
        <f>SUM(C18:G18)</f>
        <v>317</v>
      </c>
    </row>
    <row r="19" spans="1:8">
      <c r="A19" s="35" t="s">
        <v>22</v>
      </c>
      <c r="B19" s="36">
        <v>60000</v>
      </c>
      <c r="C19" s="37">
        <v>91</v>
      </c>
      <c r="D19" s="37">
        <v>538</v>
      </c>
      <c r="E19" s="37"/>
      <c r="F19" s="37"/>
      <c r="G19" s="37">
        <v>1238</v>
      </c>
      <c r="H19" s="38">
        <f>SUM(C19:G19)</f>
        <v>1867</v>
      </c>
    </row>
    <row r="20" spans="1:8">
      <c r="A20" s="39" t="s">
        <v>23</v>
      </c>
      <c r="B20" s="40">
        <v>169500</v>
      </c>
      <c r="C20" s="41">
        <f t="shared" ref="C20:H20" si="1">SUM(C21:C25)</f>
        <v>0</v>
      </c>
      <c r="D20" s="41">
        <f t="shared" si="1"/>
        <v>0</v>
      </c>
      <c r="E20" s="41">
        <f t="shared" si="1"/>
        <v>0</v>
      </c>
      <c r="F20" s="41">
        <f t="shared" si="1"/>
        <v>0</v>
      </c>
      <c r="G20" s="41">
        <f t="shared" si="1"/>
        <v>29802</v>
      </c>
      <c r="H20" s="41">
        <f t="shared" si="1"/>
        <v>29802</v>
      </c>
    </row>
    <row r="21" spans="1:8" ht="48">
      <c r="A21" s="42" t="s">
        <v>24</v>
      </c>
      <c r="B21" s="10"/>
      <c r="C21" s="43"/>
      <c r="D21" s="10"/>
      <c r="E21" s="44"/>
      <c r="F21" s="44"/>
      <c r="G21" s="12"/>
      <c r="H21" s="12">
        <f>SUM(C21:G21)</f>
        <v>0</v>
      </c>
    </row>
    <row r="22" spans="1:8">
      <c r="A22" s="16" t="s">
        <v>25</v>
      </c>
      <c r="B22" s="10"/>
      <c r="C22" s="29"/>
      <c r="D22" s="30"/>
      <c r="E22" s="30"/>
      <c r="F22" s="30"/>
      <c r="G22" s="30"/>
      <c r="H22" s="10">
        <f>SUM(C22:G22)</f>
        <v>0</v>
      </c>
    </row>
    <row r="23" spans="1:8" ht="48">
      <c r="A23" s="45" t="s">
        <v>26</v>
      </c>
      <c r="B23" s="46"/>
      <c r="C23" s="47"/>
      <c r="D23" s="48"/>
      <c r="E23" s="48"/>
      <c r="F23" s="48"/>
      <c r="G23" s="48"/>
      <c r="H23" s="10">
        <f>SUM(C23:G23)</f>
        <v>0</v>
      </c>
    </row>
    <row r="24" spans="1:8">
      <c r="A24" s="49" t="s">
        <v>27</v>
      </c>
      <c r="B24" s="46"/>
      <c r="C24" s="47"/>
      <c r="D24" s="48"/>
      <c r="E24" s="48"/>
      <c r="F24" s="48"/>
      <c r="G24" s="48">
        <v>25702</v>
      </c>
      <c r="H24" s="10">
        <f>SUM(C24:G24)</f>
        <v>25702</v>
      </c>
    </row>
    <row r="25" spans="1:8">
      <c r="A25" s="49" t="s">
        <v>68</v>
      </c>
      <c r="B25" s="46"/>
      <c r="C25" s="47"/>
      <c r="D25" s="48"/>
      <c r="E25" s="48"/>
      <c r="F25" s="48"/>
      <c r="G25" s="48">
        <v>4100</v>
      </c>
      <c r="H25" s="10">
        <f>SUM(C25:G25)</f>
        <v>4100</v>
      </c>
    </row>
    <row r="26" spans="1:8">
      <c r="A26" s="50" t="s">
        <v>6</v>
      </c>
      <c r="B26" s="51">
        <f t="shared" ref="B26:H26" si="2">B20+B19+B18+B7+B6</f>
        <v>366000</v>
      </c>
      <c r="C26" s="52">
        <f t="shared" si="2"/>
        <v>411</v>
      </c>
      <c r="D26" s="52">
        <f t="shared" si="2"/>
        <v>2568</v>
      </c>
      <c r="E26" s="52">
        <f t="shared" si="2"/>
        <v>0</v>
      </c>
      <c r="F26" s="52">
        <f t="shared" si="2"/>
        <v>0</v>
      </c>
      <c r="G26" s="52">
        <f t="shared" si="2"/>
        <v>33743</v>
      </c>
      <c r="H26" s="52">
        <f t="shared" si="2"/>
        <v>36722</v>
      </c>
    </row>
    <row r="27" spans="1:8">
      <c r="A27" s="140" t="s">
        <v>1</v>
      </c>
      <c r="B27" s="2"/>
      <c r="C27" s="143" t="s">
        <v>48</v>
      </c>
      <c r="D27" s="144"/>
      <c r="E27" s="144"/>
      <c r="F27" s="144"/>
      <c r="G27" s="144"/>
      <c r="H27" s="145"/>
    </row>
    <row r="28" spans="1:8">
      <c r="A28" s="141"/>
      <c r="B28" s="3" t="s">
        <v>2</v>
      </c>
      <c r="C28" s="146" t="s">
        <v>3</v>
      </c>
      <c r="D28" s="146"/>
      <c r="E28" s="146" t="s">
        <v>4</v>
      </c>
      <c r="F28" s="146"/>
      <c r="G28" s="4" t="s">
        <v>5</v>
      </c>
      <c r="H28" s="140" t="s">
        <v>6</v>
      </c>
    </row>
    <row r="29" spans="1:8">
      <c r="A29" s="142"/>
      <c r="B29" s="5" t="s">
        <v>60</v>
      </c>
      <c r="C29" s="6" t="s">
        <v>7</v>
      </c>
      <c r="D29" s="7" t="s">
        <v>8</v>
      </c>
      <c r="E29" s="7" t="s">
        <v>7</v>
      </c>
      <c r="F29" s="7" t="s">
        <v>9</v>
      </c>
      <c r="G29" s="8" t="s">
        <v>10</v>
      </c>
      <c r="H29" s="142"/>
    </row>
    <row r="30" spans="1:8">
      <c r="A30" s="9" t="s">
        <v>11</v>
      </c>
      <c r="B30" s="10">
        <v>75000</v>
      </c>
      <c r="C30" s="11">
        <v>126</v>
      </c>
      <c r="D30" s="10">
        <v>829</v>
      </c>
      <c r="E30" s="10">
        <v>35</v>
      </c>
      <c r="F30" s="10">
        <v>290</v>
      </c>
      <c r="G30" s="10">
        <v>2145</v>
      </c>
      <c r="H30" s="12">
        <f>SUM(C30:G30)</f>
        <v>3425</v>
      </c>
    </row>
    <row r="31" spans="1:8">
      <c r="A31" s="13" t="s">
        <v>12</v>
      </c>
      <c r="B31" s="14">
        <f>B32+B33+B34+B35+B36+B37+B38+B39+B40+B41</f>
        <v>58500</v>
      </c>
      <c r="C31" s="14">
        <f>SUM(C32:C41)</f>
        <v>100</v>
      </c>
      <c r="D31" s="14">
        <f t="shared" ref="D31:H31" si="3">SUM(D32:D41)</f>
        <v>1782</v>
      </c>
      <c r="E31" s="14">
        <f t="shared" si="3"/>
        <v>0</v>
      </c>
      <c r="F31" s="14">
        <f t="shared" si="3"/>
        <v>0</v>
      </c>
      <c r="G31" s="14">
        <f t="shared" si="3"/>
        <v>559</v>
      </c>
      <c r="H31" s="14">
        <f t="shared" si="3"/>
        <v>2441</v>
      </c>
    </row>
    <row r="32" spans="1:8">
      <c r="A32" s="16" t="s">
        <v>13</v>
      </c>
      <c r="B32" s="10">
        <v>1500</v>
      </c>
      <c r="C32" s="26">
        <v>8</v>
      </c>
      <c r="D32" s="27">
        <v>140</v>
      </c>
      <c r="E32" s="27"/>
      <c r="F32" s="27"/>
      <c r="G32" s="27"/>
      <c r="H32" s="25">
        <f>SUM(C32:G32)</f>
        <v>148</v>
      </c>
    </row>
    <row r="33" spans="1:8" ht="48">
      <c r="A33" s="18" t="s">
        <v>46</v>
      </c>
      <c r="B33" s="12">
        <v>1500</v>
      </c>
      <c r="C33" s="122">
        <v>12</v>
      </c>
      <c r="D33" s="123">
        <v>588</v>
      </c>
      <c r="E33" s="123"/>
      <c r="F33" s="123"/>
      <c r="G33" s="123"/>
      <c r="H33" s="21">
        <f>SUM(C33:G33)</f>
        <v>600</v>
      </c>
    </row>
    <row r="34" spans="1:8">
      <c r="A34" s="22" t="s">
        <v>14</v>
      </c>
      <c r="B34" s="10">
        <v>12000</v>
      </c>
      <c r="C34" s="124"/>
      <c r="D34" s="125"/>
      <c r="E34" s="125"/>
      <c r="F34" s="125"/>
      <c r="G34" s="125">
        <v>68</v>
      </c>
      <c r="H34" s="25">
        <f>SUM(C34:G34)</f>
        <v>68</v>
      </c>
    </row>
    <row r="35" spans="1:8">
      <c r="A35" s="22" t="s">
        <v>15</v>
      </c>
      <c r="B35" s="10">
        <v>2000</v>
      </c>
      <c r="C35" s="87"/>
      <c r="D35" s="117"/>
      <c r="E35" s="117"/>
      <c r="F35" s="117"/>
      <c r="G35" s="117"/>
      <c r="H35" s="38"/>
    </row>
    <row r="36" spans="1:8">
      <c r="A36" s="22" t="s">
        <v>16</v>
      </c>
      <c r="B36" s="10">
        <v>500</v>
      </c>
      <c r="C36" s="87"/>
      <c r="D36" s="117"/>
      <c r="E36" s="117"/>
      <c r="F36" s="117"/>
      <c r="G36" s="117"/>
      <c r="H36" s="38"/>
    </row>
    <row r="37" spans="1:8">
      <c r="A37" s="22" t="s">
        <v>17</v>
      </c>
      <c r="B37" s="10">
        <v>500</v>
      </c>
      <c r="C37" s="87"/>
      <c r="D37" s="117"/>
      <c r="E37" s="117"/>
      <c r="F37" s="117"/>
      <c r="G37" s="117"/>
      <c r="H37" s="38">
        <f>SUM(C37:G37)</f>
        <v>0</v>
      </c>
    </row>
    <row r="38" spans="1:8">
      <c r="A38" s="22" t="s">
        <v>18</v>
      </c>
      <c r="B38" s="10">
        <v>3500</v>
      </c>
      <c r="C38" s="87"/>
      <c r="D38" s="117"/>
      <c r="E38" s="117"/>
      <c r="F38" s="117"/>
      <c r="G38" s="117"/>
      <c r="H38" s="38"/>
    </row>
    <row r="39" spans="1:8" ht="48">
      <c r="A39" s="28" t="s">
        <v>19</v>
      </c>
      <c r="B39" s="12">
        <v>5000</v>
      </c>
      <c r="C39" s="53">
        <v>25</v>
      </c>
      <c r="D39" s="54">
        <v>394</v>
      </c>
      <c r="E39" s="54"/>
      <c r="F39" s="54"/>
      <c r="G39" s="54">
        <v>156</v>
      </c>
      <c r="H39" s="25">
        <f>SUM(C39:G39)</f>
        <v>575</v>
      </c>
    </row>
    <row r="40" spans="1:8">
      <c r="A40" s="22" t="s">
        <v>20</v>
      </c>
      <c r="B40" s="10">
        <v>20000</v>
      </c>
      <c r="C40" s="87">
        <v>35</v>
      </c>
      <c r="D40" s="117">
        <v>445</v>
      </c>
      <c r="E40" s="117"/>
      <c r="F40" s="117"/>
      <c r="G40" s="117">
        <v>83</v>
      </c>
      <c r="H40" s="38">
        <f>SUM(C40:G40)</f>
        <v>563</v>
      </c>
    </row>
    <row r="41" spans="1:8">
      <c r="A41" s="22" t="s">
        <v>31</v>
      </c>
      <c r="B41" s="10">
        <v>12000</v>
      </c>
      <c r="C41" s="56">
        <v>20</v>
      </c>
      <c r="D41" s="48">
        <v>215</v>
      </c>
      <c r="E41" s="27"/>
      <c r="F41" s="55"/>
      <c r="G41" s="48">
        <v>252</v>
      </c>
      <c r="H41" s="25">
        <f>SUM(C41:G41)</f>
        <v>487</v>
      </c>
    </row>
    <row r="42" spans="1:8">
      <c r="A42" s="31" t="s">
        <v>21</v>
      </c>
      <c r="B42" s="32">
        <v>3000</v>
      </c>
      <c r="C42" s="33">
        <v>12</v>
      </c>
      <c r="D42" s="34">
        <v>177</v>
      </c>
      <c r="E42" s="34"/>
      <c r="F42" s="34"/>
      <c r="G42" s="34"/>
      <c r="H42" s="17">
        <f>SUM(C42:G42)</f>
        <v>189</v>
      </c>
    </row>
    <row r="43" spans="1:8">
      <c r="A43" s="35" t="s">
        <v>22</v>
      </c>
      <c r="B43" s="36">
        <v>60000</v>
      </c>
      <c r="C43" s="37">
        <v>54</v>
      </c>
      <c r="D43" s="37">
        <v>744</v>
      </c>
      <c r="E43" s="37">
        <v>270</v>
      </c>
      <c r="F43" s="37">
        <v>20</v>
      </c>
      <c r="G43" s="37">
        <v>887</v>
      </c>
      <c r="H43" s="38">
        <f>SUM(C43:G43)</f>
        <v>1975</v>
      </c>
    </row>
    <row r="44" spans="1:8">
      <c r="A44" s="39" t="s">
        <v>23</v>
      </c>
      <c r="B44" s="40">
        <v>169500</v>
      </c>
      <c r="C44" s="41">
        <f t="shared" ref="C44:H44" si="4">SUM(C45:C49)</f>
        <v>0</v>
      </c>
      <c r="D44" s="41">
        <f t="shared" si="4"/>
        <v>0</v>
      </c>
      <c r="E44" s="41">
        <f t="shared" si="4"/>
        <v>0</v>
      </c>
      <c r="F44" s="41">
        <f t="shared" si="4"/>
        <v>0</v>
      </c>
      <c r="G44" s="41">
        <f t="shared" si="4"/>
        <v>17643</v>
      </c>
      <c r="H44" s="41">
        <f t="shared" si="4"/>
        <v>17643</v>
      </c>
    </row>
    <row r="45" spans="1:8" ht="48">
      <c r="A45" s="42" t="s">
        <v>24</v>
      </c>
      <c r="B45" s="10"/>
      <c r="C45" s="43"/>
      <c r="D45" s="10"/>
      <c r="E45" s="44"/>
      <c r="F45" s="44"/>
      <c r="G45" s="12"/>
      <c r="H45" s="12">
        <f>SUM(C45:G45)</f>
        <v>0</v>
      </c>
    </row>
    <row r="46" spans="1:8">
      <c r="A46" s="16" t="s">
        <v>25</v>
      </c>
      <c r="B46" s="10"/>
      <c r="C46" s="29"/>
      <c r="D46" s="30"/>
      <c r="E46" s="30"/>
      <c r="F46" s="30"/>
      <c r="G46" s="30"/>
      <c r="H46" s="10">
        <f>SUM(C46:G46)</f>
        <v>0</v>
      </c>
    </row>
    <row r="47" spans="1:8" ht="48">
      <c r="A47" s="45" t="s">
        <v>26</v>
      </c>
      <c r="B47" s="46"/>
      <c r="C47" s="47"/>
      <c r="D47" s="48"/>
      <c r="E47" s="48"/>
      <c r="F47" s="48"/>
      <c r="G47" s="48"/>
      <c r="H47" s="10">
        <f>SUM(C47:G47)</f>
        <v>0</v>
      </c>
    </row>
    <row r="48" spans="1:8">
      <c r="A48" s="49" t="s">
        <v>27</v>
      </c>
      <c r="B48" s="46"/>
      <c r="C48" s="47"/>
      <c r="D48" s="48"/>
      <c r="E48" s="48"/>
      <c r="F48" s="48"/>
      <c r="G48" s="48">
        <v>14243</v>
      </c>
      <c r="H48" s="10">
        <f>SUM(C48:G48)</f>
        <v>14243</v>
      </c>
    </row>
    <row r="49" spans="1:8">
      <c r="A49" s="49" t="s">
        <v>68</v>
      </c>
      <c r="B49" s="46"/>
      <c r="C49" s="47"/>
      <c r="D49" s="48"/>
      <c r="E49" s="48"/>
      <c r="F49" s="48"/>
      <c r="G49" s="48">
        <v>3400</v>
      </c>
      <c r="H49" s="10">
        <f>SUM(C49:G49)</f>
        <v>3400</v>
      </c>
    </row>
    <row r="50" spans="1:8">
      <c r="A50" s="50" t="s">
        <v>6</v>
      </c>
      <c r="B50" s="51">
        <f t="shared" ref="B50:H50" si="5">B44+B43+B42+B31+B30</f>
        <v>366000</v>
      </c>
      <c r="C50" s="52">
        <f t="shared" si="5"/>
        <v>292</v>
      </c>
      <c r="D50" s="52">
        <f t="shared" si="5"/>
        <v>3532</v>
      </c>
      <c r="E50" s="52">
        <f t="shared" si="5"/>
        <v>305</v>
      </c>
      <c r="F50" s="52">
        <f t="shared" si="5"/>
        <v>310</v>
      </c>
      <c r="G50" s="52">
        <f t="shared" si="5"/>
        <v>21234</v>
      </c>
      <c r="H50" s="52">
        <f t="shared" si="5"/>
        <v>25673</v>
      </c>
    </row>
    <row r="51" spans="1:8">
      <c r="A51" s="140" t="s">
        <v>1</v>
      </c>
      <c r="B51" s="2"/>
      <c r="C51" s="143" t="s">
        <v>49</v>
      </c>
      <c r="D51" s="144"/>
      <c r="E51" s="144"/>
      <c r="F51" s="144"/>
      <c r="G51" s="144"/>
      <c r="H51" s="145"/>
    </row>
    <row r="52" spans="1:8">
      <c r="A52" s="141"/>
      <c r="B52" s="3" t="s">
        <v>2</v>
      </c>
      <c r="C52" s="146" t="s">
        <v>3</v>
      </c>
      <c r="D52" s="146"/>
      <c r="E52" s="146" t="s">
        <v>4</v>
      </c>
      <c r="F52" s="146"/>
      <c r="G52" s="4" t="s">
        <v>5</v>
      </c>
      <c r="H52" s="140" t="s">
        <v>6</v>
      </c>
    </row>
    <row r="53" spans="1:8">
      <c r="A53" s="142"/>
      <c r="B53" s="5" t="s">
        <v>60</v>
      </c>
      <c r="C53" s="6" t="s">
        <v>7</v>
      </c>
      <c r="D53" s="7" t="s">
        <v>8</v>
      </c>
      <c r="E53" s="7" t="s">
        <v>7</v>
      </c>
      <c r="F53" s="7" t="s">
        <v>9</v>
      </c>
      <c r="G53" s="8" t="s">
        <v>10</v>
      </c>
      <c r="H53" s="142"/>
    </row>
    <row r="54" spans="1:8">
      <c r="A54" s="9" t="s">
        <v>11</v>
      </c>
      <c r="B54" s="10">
        <v>75000</v>
      </c>
      <c r="C54" s="11">
        <v>110</v>
      </c>
      <c r="D54" s="10">
        <v>1734</v>
      </c>
      <c r="E54" s="10"/>
      <c r="F54" s="10"/>
      <c r="G54" s="10">
        <v>1379</v>
      </c>
      <c r="H54" s="12">
        <f>SUM(C54:G54)</f>
        <v>3223</v>
      </c>
    </row>
    <row r="55" spans="1:8">
      <c r="A55" s="13" t="s">
        <v>12</v>
      </c>
      <c r="B55" s="14">
        <f>B56+B57+B58+B59+B60+B61+B62+B63+B64+B65</f>
        <v>58500</v>
      </c>
      <c r="C55" s="14">
        <f>SUM(C56:C65)</f>
        <v>390</v>
      </c>
      <c r="D55" s="14">
        <f t="shared" ref="D55:H55" si="6">SUM(D56:D65)</f>
        <v>5124</v>
      </c>
      <c r="E55" s="14">
        <f t="shared" si="6"/>
        <v>0</v>
      </c>
      <c r="F55" s="14">
        <f t="shared" si="6"/>
        <v>0</v>
      </c>
      <c r="G55" s="14">
        <f t="shared" si="6"/>
        <v>419</v>
      </c>
      <c r="H55" s="14">
        <f t="shared" si="6"/>
        <v>5933</v>
      </c>
    </row>
    <row r="56" spans="1:8">
      <c r="A56" s="16" t="s">
        <v>13</v>
      </c>
      <c r="B56" s="10">
        <v>1500</v>
      </c>
      <c r="C56" s="26">
        <f>8+6</f>
        <v>14</v>
      </c>
      <c r="D56" s="27">
        <f>140+13+24+13+24</f>
        <v>214</v>
      </c>
      <c r="E56" s="27"/>
      <c r="F56" s="27"/>
      <c r="G56" s="27"/>
      <c r="H56" s="25">
        <f>SUM(C56:G56)</f>
        <v>228</v>
      </c>
    </row>
    <row r="57" spans="1:8" ht="48">
      <c r="A57" s="18" t="s">
        <v>46</v>
      </c>
      <c r="B57" s="12">
        <v>1500</v>
      </c>
      <c r="C57" s="122">
        <v>72</v>
      </c>
      <c r="D57" s="123">
        <v>1016</v>
      </c>
      <c r="E57" s="123"/>
      <c r="F57" s="123"/>
      <c r="G57" s="123"/>
      <c r="H57" s="21">
        <f>SUM(C57:G57)</f>
        <v>1088</v>
      </c>
    </row>
    <row r="58" spans="1:8">
      <c r="A58" s="22" t="s">
        <v>14</v>
      </c>
      <c r="B58" s="10">
        <v>12000</v>
      </c>
      <c r="C58" s="124">
        <v>7</v>
      </c>
      <c r="D58" s="125">
        <v>86</v>
      </c>
      <c r="E58" s="125"/>
      <c r="F58" s="125"/>
      <c r="G58" s="125">
        <v>78</v>
      </c>
      <c r="H58" s="25">
        <f>SUM(C58:G58)</f>
        <v>171</v>
      </c>
    </row>
    <row r="59" spans="1:8">
      <c r="A59" s="22" t="s">
        <v>15</v>
      </c>
      <c r="B59" s="10">
        <v>2000</v>
      </c>
      <c r="C59" s="87"/>
      <c r="D59" s="117"/>
      <c r="E59" s="117"/>
      <c r="F59" s="117"/>
      <c r="G59" s="117"/>
      <c r="H59" s="38"/>
    </row>
    <row r="60" spans="1:8">
      <c r="A60" s="22" t="s">
        <v>16</v>
      </c>
      <c r="B60" s="10">
        <v>500</v>
      </c>
      <c r="C60" s="87"/>
      <c r="D60" s="117"/>
      <c r="E60" s="117"/>
      <c r="F60" s="117"/>
      <c r="G60" s="117"/>
      <c r="H60" s="38"/>
    </row>
    <row r="61" spans="1:8">
      <c r="A61" s="22" t="s">
        <v>17</v>
      </c>
      <c r="B61" s="10">
        <v>500</v>
      </c>
      <c r="C61" s="87"/>
      <c r="D61" s="117"/>
      <c r="E61" s="117"/>
      <c r="F61" s="117"/>
      <c r="G61" s="117"/>
      <c r="H61" s="38">
        <f>SUM(C61:G61)</f>
        <v>0</v>
      </c>
    </row>
    <row r="62" spans="1:8">
      <c r="A62" s="22" t="s">
        <v>18</v>
      </c>
      <c r="B62" s="10">
        <v>3500</v>
      </c>
      <c r="C62" s="87"/>
      <c r="D62" s="117"/>
      <c r="E62" s="117"/>
      <c r="F62" s="117"/>
      <c r="G62" s="117"/>
      <c r="H62" s="38"/>
    </row>
    <row r="63" spans="1:8" ht="48">
      <c r="A63" s="28" t="s">
        <v>19</v>
      </c>
      <c r="B63" s="12">
        <v>5000</v>
      </c>
      <c r="C63" s="53">
        <v>27</v>
      </c>
      <c r="D63" s="54">
        <v>435</v>
      </c>
      <c r="E63" s="54"/>
      <c r="F63" s="54"/>
      <c r="G63" s="54"/>
      <c r="H63" s="25">
        <f>SUM(C63:G63)</f>
        <v>462</v>
      </c>
    </row>
    <row r="64" spans="1:8">
      <c r="A64" s="22" t="s">
        <v>20</v>
      </c>
      <c r="B64" s="10">
        <v>20000</v>
      </c>
      <c r="C64" s="87">
        <v>250</v>
      </c>
      <c r="D64" s="117">
        <v>3213</v>
      </c>
      <c r="E64" s="117"/>
      <c r="F64" s="117"/>
      <c r="G64" s="117">
        <v>100</v>
      </c>
      <c r="H64" s="38">
        <f>SUM(C64:G64)</f>
        <v>3563</v>
      </c>
    </row>
    <row r="65" spans="1:8">
      <c r="A65" s="22" t="s">
        <v>31</v>
      </c>
      <c r="B65" s="10">
        <v>12000</v>
      </c>
      <c r="C65" s="56">
        <v>20</v>
      </c>
      <c r="D65" s="48">
        <v>160</v>
      </c>
      <c r="E65" s="27"/>
      <c r="F65" s="55"/>
      <c r="G65" s="48">
        <v>241</v>
      </c>
      <c r="H65" s="25">
        <f>SUM(C65:G65)</f>
        <v>421</v>
      </c>
    </row>
    <row r="66" spans="1:8">
      <c r="A66" s="31" t="s">
        <v>21</v>
      </c>
      <c r="B66" s="32">
        <v>3000</v>
      </c>
      <c r="C66" s="33">
        <v>20</v>
      </c>
      <c r="D66" s="34">
        <v>328</v>
      </c>
      <c r="E66" s="34"/>
      <c r="F66" s="34"/>
      <c r="G66" s="34"/>
      <c r="H66" s="17">
        <f>SUM(C66:G66)</f>
        <v>348</v>
      </c>
    </row>
    <row r="67" spans="1:8">
      <c r="A67" s="35" t="s">
        <v>22</v>
      </c>
      <c r="B67" s="36">
        <v>60000</v>
      </c>
      <c r="C67" s="37">
        <v>79</v>
      </c>
      <c r="D67" s="37">
        <v>1023</v>
      </c>
      <c r="E67" s="37"/>
      <c r="F67" s="37"/>
      <c r="G67" s="37">
        <v>606</v>
      </c>
      <c r="H67" s="38">
        <f>SUM(C67:G67)</f>
        <v>1708</v>
      </c>
    </row>
    <row r="68" spans="1:8">
      <c r="A68" s="39" t="s">
        <v>23</v>
      </c>
      <c r="B68" s="40">
        <v>169500</v>
      </c>
      <c r="C68" s="41">
        <f t="shared" ref="C68:H68" si="7">SUM(C69:C73)</f>
        <v>0</v>
      </c>
      <c r="D68" s="41">
        <f t="shared" si="7"/>
        <v>0</v>
      </c>
      <c r="E68" s="41">
        <f t="shared" si="7"/>
        <v>0</v>
      </c>
      <c r="F68" s="41">
        <f t="shared" si="7"/>
        <v>0</v>
      </c>
      <c r="G68" s="41">
        <f t="shared" si="7"/>
        <v>31643</v>
      </c>
      <c r="H68" s="41">
        <f t="shared" si="7"/>
        <v>31643</v>
      </c>
    </row>
    <row r="69" spans="1:8" ht="48">
      <c r="A69" s="42" t="s">
        <v>24</v>
      </c>
      <c r="B69" s="10"/>
      <c r="C69" s="43"/>
      <c r="D69" s="10"/>
      <c r="E69" s="44"/>
      <c r="F69" s="44"/>
      <c r="G69" s="12"/>
      <c r="H69" s="12">
        <f>SUM(C69:G69)</f>
        <v>0</v>
      </c>
    </row>
    <row r="70" spans="1:8">
      <c r="A70" s="16" t="s">
        <v>25</v>
      </c>
      <c r="B70" s="10"/>
      <c r="C70" s="29"/>
      <c r="D70" s="30"/>
      <c r="E70" s="30"/>
      <c r="F70" s="30"/>
      <c r="G70" s="30"/>
      <c r="H70" s="10">
        <f>SUM(C70:G70)</f>
        <v>0</v>
      </c>
    </row>
    <row r="71" spans="1:8" ht="48">
      <c r="A71" s="45" t="s">
        <v>26</v>
      </c>
      <c r="B71" s="46"/>
      <c r="C71" s="47"/>
      <c r="D71" s="48"/>
      <c r="E71" s="48"/>
      <c r="F71" s="48"/>
      <c r="G71" s="48"/>
      <c r="H71" s="10">
        <f>SUM(C71:G71)</f>
        <v>0</v>
      </c>
    </row>
    <row r="72" spans="1:8">
      <c r="A72" s="49" t="s">
        <v>27</v>
      </c>
      <c r="B72" s="46"/>
      <c r="C72" s="47"/>
      <c r="D72" s="48"/>
      <c r="E72" s="48"/>
      <c r="F72" s="48"/>
      <c r="G72" s="48">
        <v>29243</v>
      </c>
      <c r="H72" s="10">
        <f>SUM(C72:G72)</f>
        <v>29243</v>
      </c>
    </row>
    <row r="73" spans="1:8">
      <c r="A73" s="49" t="s">
        <v>68</v>
      </c>
      <c r="B73" s="46"/>
      <c r="C73" s="47"/>
      <c r="D73" s="48"/>
      <c r="E73" s="48"/>
      <c r="F73" s="48"/>
      <c r="G73" s="48">
        <v>2400</v>
      </c>
      <c r="H73" s="10">
        <f>SUM(C73:G73)</f>
        <v>2400</v>
      </c>
    </row>
    <row r="74" spans="1:8">
      <c r="A74" s="50" t="s">
        <v>6</v>
      </c>
      <c r="B74" s="51">
        <f t="shared" ref="B74:H74" si="8">B68+B67+B66+B55+B54</f>
        <v>366000</v>
      </c>
      <c r="C74" s="52">
        <f t="shared" si="8"/>
        <v>599</v>
      </c>
      <c r="D74" s="52">
        <f t="shared" si="8"/>
        <v>8209</v>
      </c>
      <c r="E74" s="52">
        <f t="shared" si="8"/>
        <v>0</v>
      </c>
      <c r="F74" s="52">
        <f t="shared" si="8"/>
        <v>0</v>
      </c>
      <c r="G74" s="52">
        <f t="shared" si="8"/>
        <v>34047</v>
      </c>
      <c r="H74" s="52">
        <f t="shared" si="8"/>
        <v>42855</v>
      </c>
    </row>
    <row r="75" spans="1:8">
      <c r="A75" s="140" t="s">
        <v>1</v>
      </c>
      <c r="B75" s="2"/>
      <c r="C75" s="143" t="s">
        <v>50</v>
      </c>
      <c r="D75" s="144"/>
      <c r="E75" s="144"/>
      <c r="F75" s="144"/>
      <c r="G75" s="144"/>
      <c r="H75" s="145"/>
    </row>
    <row r="76" spans="1:8">
      <c r="A76" s="141"/>
      <c r="B76" s="3" t="s">
        <v>2</v>
      </c>
      <c r="C76" s="146" t="s">
        <v>3</v>
      </c>
      <c r="D76" s="146"/>
      <c r="E76" s="146" t="s">
        <v>4</v>
      </c>
      <c r="F76" s="146"/>
      <c r="G76" s="4" t="s">
        <v>5</v>
      </c>
      <c r="H76" s="140" t="s">
        <v>6</v>
      </c>
    </row>
    <row r="77" spans="1:8">
      <c r="A77" s="142"/>
      <c r="B77" s="5" t="s">
        <v>60</v>
      </c>
      <c r="C77" s="6" t="s">
        <v>7</v>
      </c>
      <c r="D77" s="7" t="s">
        <v>8</v>
      </c>
      <c r="E77" s="7" t="s">
        <v>7</v>
      </c>
      <c r="F77" s="7" t="s">
        <v>9</v>
      </c>
      <c r="G77" s="8" t="s">
        <v>10</v>
      </c>
      <c r="H77" s="142"/>
    </row>
    <row r="78" spans="1:8">
      <c r="A78" s="9" t="s">
        <v>11</v>
      </c>
      <c r="B78" s="10">
        <v>75000</v>
      </c>
      <c r="C78" s="11">
        <v>108</v>
      </c>
      <c r="D78" s="10">
        <v>1506</v>
      </c>
      <c r="E78" s="10"/>
      <c r="F78" s="10"/>
      <c r="G78" s="10">
        <v>3213</v>
      </c>
      <c r="H78" s="12">
        <f>SUM(C78:G78)</f>
        <v>4827</v>
      </c>
    </row>
    <row r="79" spans="1:8">
      <c r="A79" s="13" t="s">
        <v>12</v>
      </c>
      <c r="B79" s="14">
        <f>B80+B81+B82+B83+B84+B85+B86+B87+B88+B89</f>
        <v>58500</v>
      </c>
      <c r="C79" s="14">
        <f>SUM(C80:C89)</f>
        <v>375</v>
      </c>
      <c r="D79" s="14">
        <f t="shared" ref="D79:H79" si="9">SUM(D80:D89)</f>
        <v>5400</v>
      </c>
      <c r="E79" s="14">
        <f t="shared" si="9"/>
        <v>14</v>
      </c>
      <c r="F79" s="14">
        <f t="shared" si="9"/>
        <v>0</v>
      </c>
      <c r="G79" s="14">
        <f t="shared" si="9"/>
        <v>2992</v>
      </c>
      <c r="H79" s="14">
        <f t="shared" si="9"/>
        <v>8781</v>
      </c>
    </row>
    <row r="80" spans="1:8">
      <c r="A80" s="16" t="s">
        <v>13</v>
      </c>
      <c r="B80" s="10">
        <v>1500</v>
      </c>
      <c r="C80" s="26">
        <f>8+3+3+3+3</f>
        <v>20</v>
      </c>
      <c r="D80" s="27">
        <f>140+14+16+14+16+14+16+14+16</f>
        <v>260</v>
      </c>
      <c r="E80" s="27"/>
      <c r="F80" s="27"/>
      <c r="G80" s="27"/>
      <c r="H80" s="25">
        <f>SUM(C80:G80)</f>
        <v>280</v>
      </c>
    </row>
    <row r="81" spans="1:8" ht="48">
      <c r="A81" s="18" t="s">
        <v>46</v>
      </c>
      <c r="B81" s="12">
        <v>1500</v>
      </c>
      <c r="C81" s="19">
        <v>13</v>
      </c>
      <c r="D81" s="20">
        <v>271</v>
      </c>
      <c r="E81" s="20"/>
      <c r="F81" s="20"/>
      <c r="G81" s="20"/>
      <c r="H81" s="21">
        <f>SUM(C81:G81)</f>
        <v>284</v>
      </c>
    </row>
    <row r="82" spans="1:8">
      <c r="A82" s="22" t="s">
        <v>14</v>
      </c>
      <c r="B82" s="10">
        <v>12000</v>
      </c>
      <c r="C82" s="23">
        <v>10</v>
      </c>
      <c r="D82" s="24">
        <v>45</v>
      </c>
      <c r="E82" s="24"/>
      <c r="F82" s="24"/>
      <c r="G82" s="24">
        <v>41</v>
      </c>
      <c r="H82" s="25">
        <f>SUM(C82:G82)</f>
        <v>96</v>
      </c>
    </row>
    <row r="83" spans="1:8">
      <c r="A83" s="22" t="s">
        <v>15</v>
      </c>
      <c r="B83" s="10">
        <v>2000</v>
      </c>
      <c r="C83" s="26"/>
      <c r="D83" s="27">
        <v>1535</v>
      </c>
      <c r="E83" s="27">
        <v>14</v>
      </c>
      <c r="F83" s="27"/>
      <c r="G83" s="27">
        <v>476</v>
      </c>
      <c r="H83" s="25">
        <f>SUM(C83:G83)</f>
        <v>2025</v>
      </c>
    </row>
    <row r="84" spans="1:8">
      <c r="A84" s="22" t="s">
        <v>16</v>
      </c>
      <c r="B84" s="10">
        <v>500</v>
      </c>
      <c r="C84" s="87"/>
      <c r="D84" s="117"/>
      <c r="E84" s="117"/>
      <c r="F84" s="117"/>
      <c r="G84" s="117"/>
      <c r="H84" s="38"/>
    </row>
    <row r="85" spans="1:8">
      <c r="A85" s="22" t="s">
        <v>17</v>
      </c>
      <c r="B85" s="10">
        <v>500</v>
      </c>
      <c r="C85" s="87"/>
      <c r="D85" s="117"/>
      <c r="E85" s="117"/>
      <c r="F85" s="117"/>
      <c r="G85" s="117"/>
      <c r="H85" s="38">
        <f>SUM(C85:G85)</f>
        <v>0</v>
      </c>
    </row>
    <row r="86" spans="1:8">
      <c r="A86" s="22" t="s">
        <v>18</v>
      </c>
      <c r="B86" s="10">
        <v>3500</v>
      </c>
      <c r="C86" s="87"/>
      <c r="D86" s="117"/>
      <c r="E86" s="117"/>
      <c r="F86" s="117"/>
      <c r="G86" s="117"/>
      <c r="H86" s="38"/>
    </row>
    <row r="87" spans="1:8" ht="48">
      <c r="A87" s="28" t="s">
        <v>19</v>
      </c>
      <c r="B87" s="12">
        <v>5000</v>
      </c>
      <c r="C87" s="53">
        <v>67</v>
      </c>
      <c r="D87" s="54">
        <v>746</v>
      </c>
      <c r="E87" s="54"/>
      <c r="F87" s="54"/>
      <c r="G87" s="54">
        <v>2025</v>
      </c>
      <c r="H87" s="25">
        <f>SUM(C87:G87)</f>
        <v>2838</v>
      </c>
    </row>
    <row r="88" spans="1:8">
      <c r="A88" s="22" t="s">
        <v>20</v>
      </c>
      <c r="B88" s="10">
        <v>20000</v>
      </c>
      <c r="C88" s="26">
        <f>11+254</f>
        <v>265</v>
      </c>
      <c r="D88" s="27">
        <f>45+2498</f>
        <v>2543</v>
      </c>
      <c r="E88" s="27"/>
      <c r="F88" s="27"/>
      <c r="G88" s="27">
        <v>92</v>
      </c>
      <c r="H88" s="25">
        <f>SUM(C88:G88)</f>
        <v>2900</v>
      </c>
    </row>
    <row r="89" spans="1:8">
      <c r="A89" s="22" t="s">
        <v>31</v>
      </c>
      <c r="B89" s="10">
        <v>12000</v>
      </c>
      <c r="C89" s="56"/>
      <c r="D89" s="48"/>
      <c r="E89" s="27"/>
      <c r="F89" s="55"/>
      <c r="G89" s="48">
        <v>358</v>
      </c>
      <c r="H89" s="25">
        <f>SUM(C89:G89)</f>
        <v>358</v>
      </c>
    </row>
    <row r="90" spans="1:8">
      <c r="A90" s="31" t="s">
        <v>21</v>
      </c>
      <c r="B90" s="32">
        <v>3000</v>
      </c>
      <c r="C90" s="33"/>
      <c r="D90" s="34"/>
      <c r="E90" s="34"/>
      <c r="F90" s="34"/>
      <c r="G90" s="34"/>
      <c r="H90" s="17">
        <f>SUM(C90:G90)</f>
        <v>0</v>
      </c>
    </row>
    <row r="91" spans="1:8">
      <c r="A91" s="35" t="s">
        <v>22</v>
      </c>
      <c r="B91" s="36">
        <v>60000</v>
      </c>
      <c r="C91" s="37">
        <v>55</v>
      </c>
      <c r="D91" s="37">
        <v>894</v>
      </c>
      <c r="E91" s="37"/>
      <c r="F91" s="37"/>
      <c r="G91" s="37">
        <v>1716</v>
      </c>
      <c r="H91" s="38">
        <f>SUM(C91:G91)</f>
        <v>2665</v>
      </c>
    </row>
    <row r="92" spans="1:8">
      <c r="A92" s="39" t="s">
        <v>23</v>
      </c>
      <c r="B92" s="40">
        <v>169500</v>
      </c>
      <c r="C92" s="41">
        <f t="shared" ref="C92:H92" si="10">SUM(C93:C97)</f>
        <v>0</v>
      </c>
      <c r="D92" s="41">
        <f t="shared" si="10"/>
        <v>0</v>
      </c>
      <c r="E92" s="41">
        <f t="shared" si="10"/>
        <v>0</v>
      </c>
      <c r="F92" s="41">
        <f t="shared" si="10"/>
        <v>0</v>
      </c>
      <c r="G92" s="41">
        <f t="shared" si="10"/>
        <v>35420</v>
      </c>
      <c r="H92" s="41">
        <f t="shared" si="10"/>
        <v>35420</v>
      </c>
    </row>
    <row r="93" spans="1:8" ht="48">
      <c r="A93" s="42" t="s">
        <v>24</v>
      </c>
      <c r="B93" s="10"/>
      <c r="C93" s="43"/>
      <c r="D93" s="10"/>
      <c r="E93" s="44"/>
      <c r="F93" s="44"/>
      <c r="G93" s="12"/>
      <c r="H93" s="12">
        <f>SUM(C93:G93)</f>
        <v>0</v>
      </c>
    </row>
    <row r="94" spans="1:8">
      <c r="A94" s="16" t="s">
        <v>25</v>
      </c>
      <c r="B94" s="10"/>
      <c r="C94" s="29"/>
      <c r="D94" s="30"/>
      <c r="E94" s="30"/>
      <c r="F94" s="30"/>
      <c r="G94" s="30">
        <v>400</v>
      </c>
      <c r="H94" s="10">
        <f>SUM(C94:G94)</f>
        <v>400</v>
      </c>
    </row>
    <row r="95" spans="1:8" ht="48">
      <c r="A95" s="45" t="s">
        <v>26</v>
      </c>
      <c r="B95" s="46"/>
      <c r="C95" s="47"/>
      <c r="D95" s="48"/>
      <c r="E95" s="48"/>
      <c r="F95" s="48"/>
      <c r="G95" s="48"/>
      <c r="H95" s="10">
        <f>SUM(C95:G95)</f>
        <v>0</v>
      </c>
    </row>
    <row r="96" spans="1:8">
      <c r="A96" s="49" t="s">
        <v>27</v>
      </c>
      <c r="B96" s="46"/>
      <c r="C96" s="47"/>
      <c r="D96" s="48"/>
      <c r="E96" s="48"/>
      <c r="F96" s="48"/>
      <c r="G96" s="48">
        <v>32620</v>
      </c>
      <c r="H96" s="10">
        <f>SUM(C96:G96)</f>
        <v>32620</v>
      </c>
    </row>
    <row r="97" spans="1:8">
      <c r="A97" s="49" t="s">
        <v>68</v>
      </c>
      <c r="B97" s="46"/>
      <c r="C97" s="47"/>
      <c r="D97" s="48"/>
      <c r="E97" s="48"/>
      <c r="F97" s="48"/>
      <c r="G97" s="48">
        <v>2400</v>
      </c>
      <c r="H97" s="10">
        <f>SUM(C97:G97)</f>
        <v>2400</v>
      </c>
    </row>
    <row r="98" spans="1:8">
      <c r="A98" s="50" t="s">
        <v>6</v>
      </c>
      <c r="B98" s="51">
        <f t="shared" ref="B98:H98" si="11">B92+B91+B90+B79+B78</f>
        <v>366000</v>
      </c>
      <c r="C98" s="52">
        <f t="shared" si="11"/>
        <v>538</v>
      </c>
      <c r="D98" s="52">
        <f t="shared" si="11"/>
        <v>7800</v>
      </c>
      <c r="E98" s="52">
        <f t="shared" si="11"/>
        <v>14</v>
      </c>
      <c r="F98" s="52">
        <f t="shared" si="11"/>
        <v>0</v>
      </c>
      <c r="G98" s="52">
        <f t="shared" si="11"/>
        <v>43341</v>
      </c>
      <c r="H98" s="52">
        <f t="shared" si="11"/>
        <v>51693</v>
      </c>
    </row>
    <row r="99" spans="1:8">
      <c r="A99" s="140" t="s">
        <v>1</v>
      </c>
      <c r="B99" s="2"/>
      <c r="C99" s="143" t="s">
        <v>51</v>
      </c>
      <c r="D99" s="144"/>
      <c r="E99" s="144"/>
      <c r="F99" s="144"/>
      <c r="G99" s="144"/>
      <c r="H99" s="145"/>
    </row>
    <row r="100" spans="1:8">
      <c r="A100" s="141"/>
      <c r="B100" s="3" t="s">
        <v>2</v>
      </c>
      <c r="C100" s="146" t="s">
        <v>3</v>
      </c>
      <c r="D100" s="146"/>
      <c r="E100" s="146" t="s">
        <v>4</v>
      </c>
      <c r="F100" s="146"/>
      <c r="G100" s="4" t="s">
        <v>5</v>
      </c>
      <c r="H100" s="140" t="s">
        <v>6</v>
      </c>
    </row>
    <row r="101" spans="1:8">
      <c r="A101" s="142"/>
      <c r="B101" s="5" t="s">
        <v>60</v>
      </c>
      <c r="C101" s="6" t="s">
        <v>7</v>
      </c>
      <c r="D101" s="7" t="s">
        <v>8</v>
      </c>
      <c r="E101" s="7" t="s">
        <v>7</v>
      </c>
      <c r="F101" s="7" t="s">
        <v>9</v>
      </c>
      <c r="G101" s="8" t="s">
        <v>10</v>
      </c>
      <c r="H101" s="142"/>
    </row>
    <row r="102" spans="1:8">
      <c r="A102" s="9" t="s">
        <v>11</v>
      </c>
      <c r="B102" s="10">
        <v>75000</v>
      </c>
      <c r="C102" s="11">
        <v>179</v>
      </c>
      <c r="D102" s="10">
        <v>2340</v>
      </c>
      <c r="E102" s="10">
        <v>40</v>
      </c>
      <c r="F102" s="10">
        <v>184</v>
      </c>
      <c r="G102" s="10">
        <v>2282</v>
      </c>
      <c r="H102" s="12">
        <f>SUM(C102:G102)</f>
        <v>5025</v>
      </c>
    </row>
    <row r="103" spans="1:8">
      <c r="A103" s="13" t="s">
        <v>12</v>
      </c>
      <c r="B103" s="14">
        <f>B104+B105+B106+B107+B108+B109+B110+B111+B112+B113</f>
        <v>58500</v>
      </c>
      <c r="C103" s="14">
        <f>SUM(C104:C113)</f>
        <v>275</v>
      </c>
      <c r="D103" s="14">
        <f t="shared" ref="D103:H103" si="12">SUM(D104:D113)</f>
        <v>5181</v>
      </c>
      <c r="E103" s="14">
        <f t="shared" si="12"/>
        <v>12</v>
      </c>
      <c r="F103" s="14">
        <f t="shared" si="12"/>
        <v>38</v>
      </c>
      <c r="G103" s="14">
        <f t="shared" si="12"/>
        <v>995</v>
      </c>
      <c r="H103" s="14">
        <f t="shared" si="12"/>
        <v>6501</v>
      </c>
    </row>
    <row r="104" spans="1:8">
      <c r="A104" s="16" t="s">
        <v>13</v>
      </c>
      <c r="B104" s="10">
        <v>1500</v>
      </c>
      <c r="C104" s="26">
        <f>12+3+4+4</f>
        <v>23</v>
      </c>
      <c r="D104" s="27">
        <f>210+14+16+14+16+14+16</f>
        <v>300</v>
      </c>
      <c r="E104" s="27"/>
      <c r="F104" s="27"/>
      <c r="G104" s="27"/>
      <c r="H104" s="25">
        <f>SUM(C104:G104)</f>
        <v>323</v>
      </c>
    </row>
    <row r="105" spans="1:8" ht="48">
      <c r="A105" s="18" t="s">
        <v>46</v>
      </c>
      <c r="B105" s="12">
        <v>1500</v>
      </c>
      <c r="C105" s="19">
        <v>18</v>
      </c>
      <c r="D105" s="20">
        <v>318</v>
      </c>
      <c r="E105" s="20"/>
      <c r="F105" s="20"/>
      <c r="G105" s="20"/>
      <c r="H105" s="21">
        <f>SUM(C105:G105)</f>
        <v>336</v>
      </c>
    </row>
    <row r="106" spans="1:8">
      <c r="A106" s="22" t="s">
        <v>14</v>
      </c>
      <c r="B106" s="10">
        <v>12000</v>
      </c>
      <c r="C106" s="23">
        <v>50</v>
      </c>
      <c r="D106" s="24">
        <v>424</v>
      </c>
      <c r="E106" s="24"/>
      <c r="F106" s="24"/>
      <c r="G106" s="24">
        <v>104</v>
      </c>
      <c r="H106" s="25">
        <f>SUM(C106:G106)</f>
        <v>578</v>
      </c>
    </row>
    <row r="107" spans="1:8">
      <c r="A107" s="22" t="s">
        <v>15</v>
      </c>
      <c r="B107" s="10">
        <v>2000</v>
      </c>
      <c r="C107" s="87"/>
      <c r="D107" s="117"/>
      <c r="E107" s="117"/>
      <c r="F107" s="117"/>
      <c r="G107" s="117"/>
      <c r="H107" s="38">
        <f>SUM(C107:G107)</f>
        <v>0</v>
      </c>
    </row>
    <row r="108" spans="1:8">
      <c r="A108" s="22" t="s">
        <v>16</v>
      </c>
      <c r="B108" s="10">
        <v>500</v>
      </c>
      <c r="C108" s="87"/>
      <c r="D108" s="117"/>
      <c r="E108" s="117"/>
      <c r="F108" s="117"/>
      <c r="G108" s="117"/>
      <c r="H108" s="38"/>
    </row>
    <row r="109" spans="1:8">
      <c r="A109" s="22" t="s">
        <v>17</v>
      </c>
      <c r="B109" s="10">
        <v>500</v>
      </c>
      <c r="C109" s="87"/>
      <c r="D109" s="117"/>
      <c r="E109" s="117"/>
      <c r="F109" s="117"/>
      <c r="G109" s="117"/>
      <c r="H109" s="38">
        <f>SUM(C109:G109)</f>
        <v>0</v>
      </c>
    </row>
    <row r="110" spans="1:8">
      <c r="A110" s="22" t="s">
        <v>18</v>
      </c>
      <c r="B110" s="10">
        <v>3500</v>
      </c>
      <c r="C110" s="87"/>
      <c r="D110" s="117"/>
      <c r="E110" s="117"/>
      <c r="F110" s="117"/>
      <c r="G110" s="117"/>
      <c r="H110" s="38"/>
    </row>
    <row r="111" spans="1:8" ht="48">
      <c r="A111" s="28" t="s">
        <v>19</v>
      </c>
      <c r="B111" s="12">
        <v>5000</v>
      </c>
      <c r="C111" s="53">
        <v>113</v>
      </c>
      <c r="D111" s="54">
        <v>2354</v>
      </c>
      <c r="E111" s="54"/>
      <c r="F111" s="54"/>
      <c r="G111" s="54"/>
      <c r="H111" s="25">
        <f>SUM(C111:G111)</f>
        <v>2467</v>
      </c>
    </row>
    <row r="112" spans="1:8">
      <c r="A112" s="22" t="s">
        <v>20</v>
      </c>
      <c r="B112" s="10">
        <v>20000</v>
      </c>
      <c r="C112" s="118">
        <f>61</f>
        <v>61</v>
      </c>
      <c r="D112" s="119">
        <v>1635</v>
      </c>
      <c r="E112" s="119"/>
      <c r="F112" s="119"/>
      <c r="G112" s="119">
        <v>256</v>
      </c>
      <c r="H112" s="120">
        <f>SUM(C112:G112)</f>
        <v>1952</v>
      </c>
    </row>
    <row r="113" spans="1:8">
      <c r="A113" s="22" t="s">
        <v>31</v>
      </c>
      <c r="B113" s="10">
        <v>12000</v>
      </c>
      <c r="C113" s="56">
        <v>10</v>
      </c>
      <c r="D113" s="48">
        <v>150</v>
      </c>
      <c r="E113" s="27">
        <v>12</v>
      </c>
      <c r="F113" s="55">
        <v>38</v>
      </c>
      <c r="G113" s="48">
        <v>635</v>
      </c>
      <c r="H113" s="25">
        <f>SUM(C113:G113)</f>
        <v>845</v>
      </c>
    </row>
    <row r="114" spans="1:8">
      <c r="A114" s="31" t="s">
        <v>21</v>
      </c>
      <c r="B114" s="32">
        <v>3000</v>
      </c>
      <c r="C114" s="33">
        <v>18</v>
      </c>
      <c r="D114" s="34">
        <v>147</v>
      </c>
      <c r="E114" s="34"/>
      <c r="F114" s="34"/>
      <c r="G114" s="34"/>
      <c r="H114" s="17">
        <f>SUM(C114:G114)</f>
        <v>165</v>
      </c>
    </row>
    <row r="115" spans="1:8">
      <c r="A115" s="35" t="s">
        <v>22</v>
      </c>
      <c r="B115" s="36">
        <v>60000</v>
      </c>
      <c r="C115" s="37">
        <v>158</v>
      </c>
      <c r="D115" s="37">
        <v>2299</v>
      </c>
      <c r="E115" s="37">
        <v>20</v>
      </c>
      <c r="F115" s="37">
        <v>184</v>
      </c>
      <c r="G115" s="37">
        <v>815</v>
      </c>
      <c r="H115" s="38">
        <f>SUM(C115:G115)</f>
        <v>3476</v>
      </c>
    </row>
    <row r="116" spans="1:8">
      <c r="A116" s="39" t="s">
        <v>23</v>
      </c>
      <c r="B116" s="40">
        <v>169500</v>
      </c>
      <c r="C116" s="41">
        <f t="shared" ref="C116:H116" si="13">SUM(C117:C121)</f>
        <v>0</v>
      </c>
      <c r="D116" s="41">
        <f t="shared" si="13"/>
        <v>0</v>
      </c>
      <c r="E116" s="41">
        <f t="shared" si="13"/>
        <v>0</v>
      </c>
      <c r="F116" s="41">
        <f t="shared" si="13"/>
        <v>0</v>
      </c>
      <c r="G116" s="41">
        <f t="shared" si="13"/>
        <v>38083</v>
      </c>
      <c r="H116" s="41">
        <f t="shared" si="13"/>
        <v>38083</v>
      </c>
    </row>
    <row r="117" spans="1:8" ht="48">
      <c r="A117" s="42" t="s">
        <v>24</v>
      </c>
      <c r="B117" s="10"/>
      <c r="C117" s="43"/>
      <c r="D117" s="10"/>
      <c r="E117" s="44"/>
      <c r="F117" s="44"/>
      <c r="G117" s="12"/>
      <c r="H117" s="12">
        <f>SUM(C117:G117)</f>
        <v>0</v>
      </c>
    </row>
    <row r="118" spans="1:8">
      <c r="A118" s="16" t="s">
        <v>25</v>
      </c>
      <c r="B118" s="10"/>
      <c r="C118" s="29"/>
      <c r="D118" s="30"/>
      <c r="E118" s="30"/>
      <c r="F118" s="30"/>
      <c r="G118" s="30">
        <v>320</v>
      </c>
      <c r="H118" s="10">
        <f>SUM(C118:G118)</f>
        <v>320</v>
      </c>
    </row>
    <row r="119" spans="1:8" ht="48">
      <c r="A119" s="45" t="s">
        <v>26</v>
      </c>
      <c r="B119" s="46"/>
      <c r="C119" s="47"/>
      <c r="D119" s="48"/>
      <c r="E119" s="48"/>
      <c r="F119" s="48"/>
      <c r="G119" s="48"/>
      <c r="H119" s="10">
        <f>SUM(C119:G119)</f>
        <v>0</v>
      </c>
    </row>
    <row r="120" spans="1:8">
      <c r="A120" s="49" t="s">
        <v>27</v>
      </c>
      <c r="B120" s="46"/>
      <c r="C120" s="47"/>
      <c r="D120" s="48"/>
      <c r="E120" s="48"/>
      <c r="F120" s="48"/>
      <c r="G120" s="48">
        <f>34000+2842</f>
        <v>36842</v>
      </c>
      <c r="H120" s="10">
        <f>SUM(C120:G120)</f>
        <v>36842</v>
      </c>
    </row>
    <row r="121" spans="1:8">
      <c r="A121" s="49" t="s">
        <v>68</v>
      </c>
      <c r="B121" s="46"/>
      <c r="C121" s="47"/>
      <c r="D121" s="48"/>
      <c r="E121" s="48"/>
      <c r="F121" s="48"/>
      <c r="G121" s="48">
        <v>921</v>
      </c>
      <c r="H121" s="10">
        <f>SUM(C121:G121)</f>
        <v>921</v>
      </c>
    </row>
    <row r="122" spans="1:8">
      <c r="A122" s="50" t="s">
        <v>6</v>
      </c>
      <c r="B122" s="51">
        <f t="shared" ref="B122:H122" si="14">B116+B115+B114+B103+B102</f>
        <v>366000</v>
      </c>
      <c r="C122" s="52">
        <f t="shared" si="14"/>
        <v>630</v>
      </c>
      <c r="D122" s="52">
        <f t="shared" si="14"/>
        <v>9967</v>
      </c>
      <c r="E122" s="52">
        <f t="shared" si="14"/>
        <v>72</v>
      </c>
      <c r="F122" s="52">
        <f t="shared" si="14"/>
        <v>406</v>
      </c>
      <c r="G122" s="52">
        <f t="shared" si="14"/>
        <v>42175</v>
      </c>
      <c r="H122" s="52">
        <f t="shared" si="14"/>
        <v>53250</v>
      </c>
    </row>
    <row r="123" spans="1:8">
      <c r="A123" s="140" t="s">
        <v>1</v>
      </c>
      <c r="B123" s="2"/>
      <c r="C123" s="143" t="s">
        <v>52</v>
      </c>
      <c r="D123" s="144"/>
      <c r="E123" s="144"/>
      <c r="F123" s="144"/>
      <c r="G123" s="144"/>
      <c r="H123" s="145"/>
    </row>
    <row r="124" spans="1:8">
      <c r="A124" s="141"/>
      <c r="B124" s="3" t="s">
        <v>2</v>
      </c>
      <c r="C124" s="146" t="s">
        <v>3</v>
      </c>
      <c r="D124" s="146"/>
      <c r="E124" s="146" t="s">
        <v>4</v>
      </c>
      <c r="F124" s="146"/>
      <c r="G124" s="4" t="s">
        <v>5</v>
      </c>
      <c r="H124" s="140" t="s">
        <v>6</v>
      </c>
    </row>
    <row r="125" spans="1:8">
      <c r="A125" s="142"/>
      <c r="B125" s="5" t="s">
        <v>60</v>
      </c>
      <c r="C125" s="6" t="s">
        <v>7</v>
      </c>
      <c r="D125" s="7" t="s">
        <v>8</v>
      </c>
      <c r="E125" s="7" t="s">
        <v>7</v>
      </c>
      <c r="F125" s="7" t="s">
        <v>9</v>
      </c>
      <c r="G125" s="8" t="s">
        <v>10</v>
      </c>
      <c r="H125" s="142"/>
    </row>
    <row r="126" spans="1:8">
      <c r="A126" s="9" t="s">
        <v>11</v>
      </c>
      <c r="B126" s="10">
        <v>75000</v>
      </c>
      <c r="C126" s="11">
        <v>139</v>
      </c>
      <c r="D126" s="10">
        <v>1319</v>
      </c>
      <c r="E126" s="10">
        <v>20</v>
      </c>
      <c r="F126" s="10">
        <v>80</v>
      </c>
      <c r="G126" s="10">
        <v>1769</v>
      </c>
      <c r="H126" s="12">
        <f>SUM(C126:G126)</f>
        <v>3327</v>
      </c>
    </row>
    <row r="127" spans="1:8">
      <c r="A127" s="13" t="s">
        <v>12</v>
      </c>
      <c r="B127" s="14">
        <f>B128+B129+B130+B131+B132+B133+B134+B135+B136+B137</f>
        <v>58500</v>
      </c>
      <c r="C127" s="14">
        <f>SUM(C128:C137)</f>
        <v>401</v>
      </c>
      <c r="D127" s="14">
        <f t="shared" ref="D127:H127" si="15">SUM(D128:D137)</f>
        <v>2764</v>
      </c>
      <c r="E127" s="14">
        <f t="shared" si="15"/>
        <v>20</v>
      </c>
      <c r="F127" s="14">
        <f t="shared" si="15"/>
        <v>0</v>
      </c>
      <c r="G127" s="14">
        <f t="shared" si="15"/>
        <v>193</v>
      </c>
      <c r="H127" s="14">
        <f t="shared" si="15"/>
        <v>3378</v>
      </c>
    </row>
    <row r="128" spans="1:8">
      <c r="A128" s="16" t="s">
        <v>13</v>
      </c>
      <c r="B128" s="10">
        <v>1500</v>
      </c>
      <c r="C128" s="26">
        <v>0</v>
      </c>
      <c r="D128" s="27">
        <v>0</v>
      </c>
      <c r="E128" s="27"/>
      <c r="F128" s="27"/>
      <c r="G128" s="27"/>
      <c r="H128" s="25">
        <f>SUM(C128:G128)</f>
        <v>0</v>
      </c>
    </row>
    <row r="129" spans="1:13" ht="48">
      <c r="A129" s="18" t="s">
        <v>46</v>
      </c>
      <c r="B129" s="12">
        <v>1500</v>
      </c>
      <c r="C129" s="122">
        <v>18</v>
      </c>
      <c r="D129" s="123">
        <v>318</v>
      </c>
      <c r="E129" s="123"/>
      <c r="F129" s="123"/>
      <c r="G129" s="123"/>
      <c r="H129" s="25">
        <f>SUM(C129:G129)</f>
        <v>336</v>
      </c>
    </row>
    <row r="130" spans="1:13">
      <c r="A130" s="22" t="s">
        <v>14</v>
      </c>
      <c r="B130" s="10">
        <v>12000</v>
      </c>
      <c r="C130" s="124">
        <v>71</v>
      </c>
      <c r="D130" s="125">
        <v>845</v>
      </c>
      <c r="E130" s="125"/>
      <c r="F130" s="125"/>
      <c r="G130" s="125">
        <v>39</v>
      </c>
      <c r="H130" s="25">
        <f>SUM(C130:G130)</f>
        <v>955</v>
      </c>
    </row>
    <row r="131" spans="1:13">
      <c r="A131" s="22" t="s">
        <v>15</v>
      </c>
      <c r="B131" s="10">
        <v>2000</v>
      </c>
      <c r="C131" s="87"/>
      <c r="D131" s="117"/>
      <c r="E131" s="117"/>
      <c r="F131" s="117"/>
      <c r="G131" s="117"/>
      <c r="H131" s="38">
        <f>SUM(C131:G131)</f>
        <v>0</v>
      </c>
    </row>
    <row r="132" spans="1:13">
      <c r="A132" s="22" t="s">
        <v>16</v>
      </c>
      <c r="B132" s="10">
        <v>500</v>
      </c>
      <c r="C132" s="87"/>
      <c r="D132" s="117"/>
      <c r="E132" s="117"/>
      <c r="F132" s="117"/>
      <c r="G132" s="117"/>
      <c r="H132" s="38"/>
    </row>
    <row r="133" spans="1:13">
      <c r="A133" s="22" t="s">
        <v>17</v>
      </c>
      <c r="B133" s="10">
        <v>500</v>
      </c>
      <c r="C133" s="26"/>
      <c r="D133" s="27"/>
      <c r="E133" s="27">
        <v>20</v>
      </c>
      <c r="F133" s="27"/>
      <c r="G133" s="27"/>
      <c r="H133" s="25">
        <f>SUM(C133:G133)</f>
        <v>20</v>
      </c>
    </row>
    <row r="134" spans="1:13">
      <c r="A134" s="22" t="s">
        <v>18</v>
      </c>
      <c r="B134" s="10">
        <v>3500</v>
      </c>
      <c r="C134" s="87"/>
      <c r="D134" s="117"/>
      <c r="E134" s="117"/>
      <c r="F134" s="117"/>
      <c r="G134" s="117"/>
      <c r="H134" s="38"/>
    </row>
    <row r="135" spans="1:13" ht="48">
      <c r="A135" s="28" t="s">
        <v>19</v>
      </c>
      <c r="B135" s="12">
        <v>5000</v>
      </c>
      <c r="C135" s="53">
        <v>51</v>
      </c>
      <c r="D135" s="54">
        <v>549</v>
      </c>
      <c r="E135" s="54"/>
      <c r="F135" s="54"/>
      <c r="G135" s="54"/>
      <c r="H135" s="25">
        <f>SUM(C135:G135)</f>
        <v>600</v>
      </c>
      <c r="I135" s="121"/>
      <c r="J135" s="121"/>
      <c r="K135" s="121"/>
      <c r="L135" s="121"/>
      <c r="M135" s="121"/>
    </row>
    <row r="136" spans="1:13">
      <c r="A136" s="22" t="s">
        <v>20</v>
      </c>
      <c r="B136" s="10">
        <v>20000</v>
      </c>
      <c r="C136" s="26">
        <f>40+188+13</f>
        <v>241</v>
      </c>
      <c r="D136" s="27">
        <f>710+22+132</f>
        <v>864</v>
      </c>
      <c r="E136" s="27"/>
      <c r="F136" s="27"/>
      <c r="G136" s="27">
        <f>56</f>
        <v>56</v>
      </c>
      <c r="H136" s="25">
        <f>SUM(C136:G136)</f>
        <v>1161</v>
      </c>
    </row>
    <row r="137" spans="1:13">
      <c r="A137" s="22" t="s">
        <v>31</v>
      </c>
      <c r="B137" s="10">
        <v>12000</v>
      </c>
      <c r="C137" s="56">
        <v>20</v>
      </c>
      <c r="D137" s="48">
        <v>188</v>
      </c>
      <c r="E137" s="27"/>
      <c r="F137" s="55"/>
      <c r="G137" s="48">
        <v>98</v>
      </c>
      <c r="H137" s="25">
        <f>SUM(C137:G137)</f>
        <v>306</v>
      </c>
    </row>
    <row r="138" spans="1:13">
      <c r="A138" s="31" t="s">
        <v>21</v>
      </c>
      <c r="B138" s="32">
        <v>3000</v>
      </c>
      <c r="C138" s="33">
        <v>78</v>
      </c>
      <c r="D138" s="34">
        <v>863</v>
      </c>
      <c r="E138" s="34"/>
      <c r="F138" s="34"/>
      <c r="G138" s="34"/>
      <c r="H138" s="17">
        <f>SUM(C138:G138)</f>
        <v>941</v>
      </c>
    </row>
    <row r="139" spans="1:13">
      <c r="A139" s="35" t="s">
        <v>22</v>
      </c>
      <c r="B139" s="36">
        <v>60000</v>
      </c>
      <c r="C139" s="37">
        <v>126</v>
      </c>
      <c r="D139" s="37">
        <v>1224</v>
      </c>
      <c r="E139" s="37">
        <v>20</v>
      </c>
      <c r="F139" s="37">
        <v>80</v>
      </c>
      <c r="G139" s="37">
        <v>774</v>
      </c>
      <c r="H139" s="38">
        <f>SUM(C139:G139)</f>
        <v>2224</v>
      </c>
    </row>
    <row r="140" spans="1:13">
      <c r="A140" s="39" t="s">
        <v>23</v>
      </c>
      <c r="B140" s="40">
        <v>169500</v>
      </c>
      <c r="C140" s="41">
        <f t="shared" ref="C140:H140" si="16">SUM(C141:C145)</f>
        <v>0</v>
      </c>
      <c r="D140" s="41">
        <f t="shared" si="16"/>
        <v>0</v>
      </c>
      <c r="E140" s="41">
        <f t="shared" si="16"/>
        <v>0</v>
      </c>
      <c r="F140" s="41">
        <f t="shared" si="16"/>
        <v>0</v>
      </c>
      <c r="G140" s="41">
        <f t="shared" si="16"/>
        <v>9180</v>
      </c>
      <c r="H140" s="41">
        <f t="shared" si="16"/>
        <v>9180</v>
      </c>
    </row>
    <row r="141" spans="1:13" ht="48">
      <c r="A141" s="42" t="s">
        <v>24</v>
      </c>
      <c r="B141" s="10"/>
      <c r="C141" s="43"/>
      <c r="D141" s="10"/>
      <c r="E141" s="44"/>
      <c r="F141" s="44"/>
      <c r="G141" s="12"/>
      <c r="H141" s="12">
        <f>SUM(C141:G141)</f>
        <v>0</v>
      </c>
    </row>
    <row r="142" spans="1:13">
      <c r="A142" s="16" t="s">
        <v>25</v>
      </c>
      <c r="B142" s="10"/>
      <c r="C142" s="29"/>
      <c r="D142" s="30"/>
      <c r="E142" s="30"/>
      <c r="F142" s="30"/>
      <c r="G142" s="30">
        <v>200</v>
      </c>
      <c r="H142" s="10">
        <f>SUM(C142:G142)</f>
        <v>200</v>
      </c>
    </row>
    <row r="143" spans="1:13" ht="48">
      <c r="A143" s="45" t="s">
        <v>26</v>
      </c>
      <c r="B143" s="46"/>
      <c r="C143" s="47"/>
      <c r="D143" s="48"/>
      <c r="E143" s="48"/>
      <c r="F143" s="48"/>
      <c r="G143" s="48"/>
      <c r="H143" s="10">
        <f>SUM(C143:G143)</f>
        <v>0</v>
      </c>
    </row>
    <row r="144" spans="1:13">
      <c r="A144" s="49" t="s">
        <v>27</v>
      </c>
      <c r="B144" s="46"/>
      <c r="C144" s="47"/>
      <c r="D144" s="48"/>
      <c r="E144" s="48"/>
      <c r="F144" s="48"/>
      <c r="G144" s="48">
        <f>6600+580</f>
        <v>7180</v>
      </c>
      <c r="H144" s="10">
        <f>SUM(C144:G144)</f>
        <v>7180</v>
      </c>
    </row>
    <row r="145" spans="1:8">
      <c r="A145" s="49" t="s">
        <v>68</v>
      </c>
      <c r="B145" s="46"/>
      <c r="C145" s="47"/>
      <c r="D145" s="48"/>
      <c r="E145" s="48"/>
      <c r="F145" s="48"/>
      <c r="G145" s="48">
        <v>1800</v>
      </c>
      <c r="H145" s="10">
        <f>SUM(C145:G145)</f>
        <v>1800</v>
      </c>
    </row>
    <row r="146" spans="1:8">
      <c r="A146" s="50" t="s">
        <v>6</v>
      </c>
      <c r="B146" s="51">
        <f t="shared" ref="B146:H146" si="17">B140+B139+B138+B127+B126</f>
        <v>366000</v>
      </c>
      <c r="C146" s="52">
        <f t="shared" si="17"/>
        <v>744</v>
      </c>
      <c r="D146" s="52">
        <f t="shared" si="17"/>
        <v>6170</v>
      </c>
      <c r="E146" s="52">
        <f t="shared" si="17"/>
        <v>60</v>
      </c>
      <c r="F146" s="52">
        <f t="shared" si="17"/>
        <v>160</v>
      </c>
      <c r="G146" s="52">
        <f t="shared" si="17"/>
        <v>11916</v>
      </c>
      <c r="H146" s="52">
        <f t="shared" si="17"/>
        <v>19050</v>
      </c>
    </row>
    <row r="147" spans="1:8">
      <c r="A147" s="140" t="s">
        <v>1</v>
      </c>
      <c r="B147" s="2"/>
      <c r="C147" s="143" t="s">
        <v>61</v>
      </c>
      <c r="D147" s="144"/>
      <c r="E147" s="144"/>
      <c r="F147" s="144"/>
      <c r="G147" s="144"/>
      <c r="H147" s="145"/>
    </row>
    <row r="148" spans="1:8">
      <c r="A148" s="141"/>
      <c r="B148" s="3" t="s">
        <v>2</v>
      </c>
      <c r="C148" s="146" t="s">
        <v>3</v>
      </c>
      <c r="D148" s="146"/>
      <c r="E148" s="146" t="s">
        <v>4</v>
      </c>
      <c r="F148" s="146"/>
      <c r="G148" s="4" t="s">
        <v>5</v>
      </c>
      <c r="H148" s="140" t="s">
        <v>6</v>
      </c>
    </row>
    <row r="149" spans="1:8">
      <c r="A149" s="142"/>
      <c r="B149" s="5" t="s">
        <v>60</v>
      </c>
      <c r="C149" s="6" t="s">
        <v>7</v>
      </c>
      <c r="D149" s="7" t="s">
        <v>8</v>
      </c>
      <c r="E149" s="7" t="s">
        <v>7</v>
      </c>
      <c r="F149" s="7" t="s">
        <v>9</v>
      </c>
      <c r="G149" s="8" t="s">
        <v>10</v>
      </c>
      <c r="H149" s="142"/>
    </row>
    <row r="150" spans="1:8">
      <c r="A150" s="9" t="s">
        <v>11</v>
      </c>
      <c r="B150" s="10">
        <v>75000</v>
      </c>
      <c r="C150" s="11">
        <v>24</v>
      </c>
      <c r="D150" s="10">
        <v>86</v>
      </c>
      <c r="E150" s="122">
        <v>0</v>
      </c>
      <c r="F150" s="122">
        <v>0</v>
      </c>
      <c r="G150" s="122">
        <v>146</v>
      </c>
      <c r="H150" s="12">
        <f>SUM(C150:G150)</f>
        <v>256</v>
      </c>
    </row>
    <row r="151" spans="1:8">
      <c r="A151" s="13" t="s">
        <v>12</v>
      </c>
      <c r="B151" s="14">
        <f>B152+B153+B154+B155+B156+B157+B158+B159+B160+B161</f>
        <v>58500</v>
      </c>
      <c r="C151" s="14">
        <f>SUM(C152:C161)</f>
        <v>32</v>
      </c>
      <c r="D151" s="14">
        <f t="shared" ref="D151:H151" si="18">SUM(D152:D161)</f>
        <v>68</v>
      </c>
      <c r="E151" s="14">
        <f t="shared" si="18"/>
        <v>0</v>
      </c>
      <c r="F151" s="14">
        <f t="shared" si="18"/>
        <v>0</v>
      </c>
      <c r="G151" s="14">
        <f t="shared" si="18"/>
        <v>164</v>
      </c>
      <c r="H151" s="14">
        <f t="shared" si="18"/>
        <v>264</v>
      </c>
    </row>
    <row r="152" spans="1:8">
      <c r="A152" s="16" t="s">
        <v>13</v>
      </c>
      <c r="B152" s="10">
        <v>1500</v>
      </c>
      <c r="C152" s="122">
        <v>0</v>
      </c>
      <c r="D152" s="122">
        <v>0</v>
      </c>
      <c r="E152" s="122">
        <v>0</v>
      </c>
      <c r="F152" s="122">
        <v>0</v>
      </c>
      <c r="G152" s="122">
        <v>0</v>
      </c>
      <c r="H152" s="25">
        <f>SUM(C152:G152)</f>
        <v>0</v>
      </c>
    </row>
    <row r="153" spans="1:8" ht="48">
      <c r="A153" s="18" t="s">
        <v>46</v>
      </c>
      <c r="B153" s="12">
        <v>1500</v>
      </c>
      <c r="C153" s="122">
        <v>0</v>
      </c>
      <c r="D153" s="123">
        <v>0</v>
      </c>
      <c r="E153" s="123">
        <v>0</v>
      </c>
      <c r="F153" s="123">
        <v>0</v>
      </c>
      <c r="G153" s="123">
        <v>0</v>
      </c>
      <c r="H153" s="25">
        <f>SUM(C153:G153)</f>
        <v>0</v>
      </c>
    </row>
    <row r="154" spans="1:8">
      <c r="A154" s="22" t="s">
        <v>14</v>
      </c>
      <c r="B154" s="10">
        <v>12000</v>
      </c>
      <c r="C154" s="124">
        <v>16</v>
      </c>
      <c r="D154" s="125">
        <v>34</v>
      </c>
      <c r="E154" s="125">
        <v>0</v>
      </c>
      <c r="F154" s="125">
        <v>0</v>
      </c>
      <c r="G154" s="125">
        <v>0</v>
      </c>
      <c r="H154" s="25">
        <f>SUM(C154:G154)</f>
        <v>50</v>
      </c>
    </row>
    <row r="155" spans="1:8">
      <c r="A155" s="22" t="s">
        <v>15</v>
      </c>
      <c r="B155" s="10">
        <v>2000</v>
      </c>
      <c r="C155" s="87"/>
      <c r="D155" s="117"/>
      <c r="E155" s="117"/>
      <c r="F155" s="117"/>
      <c r="G155" s="117"/>
      <c r="H155" s="38">
        <f>SUM(C155:G155)</f>
        <v>0</v>
      </c>
    </row>
    <row r="156" spans="1:8">
      <c r="A156" s="22" t="s">
        <v>16</v>
      </c>
      <c r="B156" s="10">
        <v>500</v>
      </c>
      <c r="C156" s="87"/>
      <c r="D156" s="117"/>
      <c r="E156" s="117"/>
      <c r="F156" s="117"/>
      <c r="G156" s="117"/>
      <c r="H156" s="38"/>
    </row>
    <row r="157" spans="1:8">
      <c r="A157" s="22" t="s">
        <v>17</v>
      </c>
      <c r="B157" s="10">
        <v>500</v>
      </c>
      <c r="C157" s="128"/>
      <c r="D157" s="129"/>
      <c r="E157" s="129"/>
      <c r="F157" s="129"/>
      <c r="G157" s="129"/>
      <c r="H157" s="17">
        <f>SUM(C157:G157)</f>
        <v>0</v>
      </c>
    </row>
    <row r="158" spans="1:8">
      <c r="A158" s="22" t="s">
        <v>18</v>
      </c>
      <c r="B158" s="10">
        <v>3500</v>
      </c>
      <c r="C158" s="87"/>
      <c r="D158" s="117"/>
      <c r="E158" s="117"/>
      <c r="F158" s="117"/>
      <c r="G158" s="117"/>
      <c r="H158" s="38"/>
    </row>
    <row r="159" spans="1:8" ht="48">
      <c r="A159" s="28" t="s">
        <v>19</v>
      </c>
      <c r="B159" s="12">
        <v>5000</v>
      </c>
      <c r="C159" s="53">
        <v>16</v>
      </c>
      <c r="D159" s="54">
        <v>34</v>
      </c>
      <c r="E159" s="127">
        <v>0</v>
      </c>
      <c r="F159" s="127">
        <v>0</v>
      </c>
      <c r="G159" s="127">
        <v>0</v>
      </c>
      <c r="H159" s="25">
        <f>SUM(C159:G159)</f>
        <v>50</v>
      </c>
    </row>
    <row r="160" spans="1:8">
      <c r="A160" s="22" t="s">
        <v>20</v>
      </c>
      <c r="B160" s="10">
        <v>20000</v>
      </c>
      <c r="C160" s="127">
        <v>0</v>
      </c>
      <c r="D160" s="127">
        <v>0</v>
      </c>
      <c r="E160" s="127">
        <v>0</v>
      </c>
      <c r="F160" s="127">
        <v>0</v>
      </c>
      <c r="G160" s="127">
        <v>0</v>
      </c>
      <c r="H160" s="25">
        <f>SUM(C160:G160)</f>
        <v>0</v>
      </c>
    </row>
    <row r="161" spans="1:8">
      <c r="A161" s="22" t="s">
        <v>31</v>
      </c>
      <c r="B161" s="10">
        <v>12000</v>
      </c>
      <c r="C161" s="127">
        <v>0</v>
      </c>
      <c r="D161" s="127">
        <v>0</v>
      </c>
      <c r="E161" s="127">
        <v>0</v>
      </c>
      <c r="F161" s="127">
        <v>0</v>
      </c>
      <c r="G161" s="127">
        <v>164</v>
      </c>
      <c r="H161" s="25">
        <f>SUM(C161:G161)</f>
        <v>164</v>
      </c>
    </row>
    <row r="162" spans="1:8">
      <c r="A162" s="31" t="s">
        <v>21</v>
      </c>
      <c r="B162" s="32">
        <v>3000</v>
      </c>
      <c r="C162" s="33">
        <v>0</v>
      </c>
      <c r="D162" s="34">
        <v>0</v>
      </c>
      <c r="E162" s="34">
        <v>0</v>
      </c>
      <c r="F162" s="34">
        <v>0</v>
      </c>
      <c r="G162" s="34">
        <v>0</v>
      </c>
      <c r="H162" s="17">
        <f>SUM(C162:G162)</f>
        <v>0</v>
      </c>
    </row>
    <row r="163" spans="1:8">
      <c r="A163" s="35" t="s">
        <v>22</v>
      </c>
      <c r="B163" s="36">
        <v>60000</v>
      </c>
      <c r="C163" s="37">
        <v>20</v>
      </c>
      <c r="D163" s="37">
        <v>54</v>
      </c>
      <c r="E163" s="37"/>
      <c r="F163" s="37"/>
      <c r="G163" s="37">
        <v>69</v>
      </c>
      <c r="H163" s="38">
        <f>SUM(C163:G163)</f>
        <v>143</v>
      </c>
    </row>
    <row r="164" spans="1:8">
      <c r="A164" s="39" t="s">
        <v>23</v>
      </c>
      <c r="B164" s="40">
        <v>169500</v>
      </c>
      <c r="C164" s="41">
        <f t="shared" ref="C164:H164" si="19">SUM(C165:C169)</f>
        <v>0</v>
      </c>
      <c r="D164" s="41">
        <f t="shared" si="19"/>
        <v>0</v>
      </c>
      <c r="E164" s="41">
        <f t="shared" si="19"/>
        <v>0</v>
      </c>
      <c r="F164" s="41">
        <f t="shared" si="19"/>
        <v>0</v>
      </c>
      <c r="G164" s="41">
        <f t="shared" si="19"/>
        <v>30500</v>
      </c>
      <c r="H164" s="41">
        <f t="shared" si="19"/>
        <v>30500</v>
      </c>
    </row>
    <row r="165" spans="1:8" ht="48">
      <c r="A165" s="42" t="s">
        <v>24</v>
      </c>
      <c r="B165" s="10"/>
      <c r="C165" s="43"/>
      <c r="D165" s="10"/>
      <c r="E165" s="44"/>
      <c r="F165" s="44"/>
      <c r="G165" s="12"/>
      <c r="H165" s="12">
        <f>SUM(C165:G165)</f>
        <v>0</v>
      </c>
    </row>
    <row r="166" spans="1:8">
      <c r="A166" s="16" t="s">
        <v>25</v>
      </c>
      <c r="B166" s="10"/>
      <c r="C166" s="29"/>
      <c r="D166" s="30"/>
      <c r="E166" s="30"/>
      <c r="F166" s="30"/>
      <c r="G166" s="30"/>
      <c r="H166" s="10">
        <f>SUM(C166:G166)</f>
        <v>0</v>
      </c>
    </row>
    <row r="167" spans="1:8" ht="48">
      <c r="A167" s="45" t="s">
        <v>26</v>
      </c>
      <c r="B167" s="46"/>
      <c r="C167" s="47"/>
      <c r="D167" s="48"/>
      <c r="E167" s="48"/>
      <c r="F167" s="48"/>
      <c r="G167" s="48"/>
      <c r="H167" s="10">
        <f>SUM(C167:G167)</f>
        <v>0</v>
      </c>
    </row>
    <row r="168" spans="1:8">
      <c r="A168" s="49" t="s">
        <v>27</v>
      </c>
      <c r="B168" s="46"/>
      <c r="C168" s="47"/>
      <c r="D168" s="48"/>
      <c r="E168" s="48"/>
      <c r="F168" s="48"/>
      <c r="G168" s="48">
        <v>29000</v>
      </c>
      <c r="H168" s="10">
        <f>SUM(C168:G168)</f>
        <v>29000</v>
      </c>
    </row>
    <row r="169" spans="1:8">
      <c r="A169" s="49" t="s">
        <v>68</v>
      </c>
      <c r="B169" s="46"/>
      <c r="C169" s="47"/>
      <c r="D169" s="48"/>
      <c r="E169" s="48"/>
      <c r="F169" s="48"/>
      <c r="G169" s="48">
        <v>1500</v>
      </c>
      <c r="H169" s="10">
        <f>SUM(C169:G169)</f>
        <v>1500</v>
      </c>
    </row>
    <row r="170" spans="1:8">
      <c r="A170" s="50" t="s">
        <v>6</v>
      </c>
      <c r="B170" s="51">
        <f t="shared" ref="B170:G170" si="20">B164+B163+B162+B151+B150</f>
        <v>366000</v>
      </c>
      <c r="C170" s="52">
        <f t="shared" si="20"/>
        <v>76</v>
      </c>
      <c r="D170" s="52">
        <f t="shared" si="20"/>
        <v>208</v>
      </c>
      <c r="E170" s="52">
        <f t="shared" si="20"/>
        <v>0</v>
      </c>
      <c r="F170" s="52">
        <f t="shared" si="20"/>
        <v>0</v>
      </c>
      <c r="G170" s="52">
        <f t="shared" si="20"/>
        <v>30879</v>
      </c>
      <c r="H170" s="52">
        <f>H164+H163+H162+H151+H150</f>
        <v>31163</v>
      </c>
    </row>
    <row r="171" spans="1:8">
      <c r="A171" s="140" t="s">
        <v>1</v>
      </c>
      <c r="B171" s="2"/>
      <c r="C171" s="143" t="s">
        <v>62</v>
      </c>
      <c r="D171" s="144"/>
      <c r="E171" s="144"/>
      <c r="F171" s="144"/>
      <c r="G171" s="144"/>
      <c r="H171" s="145"/>
    </row>
    <row r="172" spans="1:8">
      <c r="A172" s="141"/>
      <c r="B172" s="3" t="s">
        <v>2</v>
      </c>
      <c r="C172" s="146" t="s">
        <v>3</v>
      </c>
      <c r="D172" s="146"/>
      <c r="E172" s="146" t="s">
        <v>4</v>
      </c>
      <c r="F172" s="146"/>
      <c r="G172" s="4" t="s">
        <v>5</v>
      </c>
      <c r="H172" s="140" t="s">
        <v>6</v>
      </c>
    </row>
    <row r="173" spans="1:8">
      <c r="A173" s="142"/>
      <c r="B173" s="5" t="s">
        <v>60</v>
      </c>
      <c r="C173" s="6" t="s">
        <v>7</v>
      </c>
      <c r="D173" s="7" t="s">
        <v>8</v>
      </c>
      <c r="E173" s="7" t="s">
        <v>7</v>
      </c>
      <c r="F173" s="7" t="s">
        <v>9</v>
      </c>
      <c r="G173" s="8" t="s">
        <v>10</v>
      </c>
      <c r="H173" s="142"/>
    </row>
    <row r="174" spans="1:8">
      <c r="A174" s="9" t="s">
        <v>11</v>
      </c>
      <c r="B174" s="10">
        <v>75000</v>
      </c>
      <c r="C174" s="11"/>
      <c r="D174" s="10"/>
      <c r="E174" s="122"/>
      <c r="F174" s="122"/>
      <c r="G174" s="122"/>
      <c r="H174" s="12">
        <f>SUM(C174:G174)</f>
        <v>0</v>
      </c>
    </row>
    <row r="175" spans="1:8">
      <c r="A175" s="13" t="s">
        <v>12</v>
      </c>
      <c r="B175" s="14">
        <f>B176+B177+B178+B179+B180+B181+B182+B183+B184+B185</f>
        <v>58500</v>
      </c>
      <c r="C175" s="14">
        <f>SUM(C176:C185)</f>
        <v>0</v>
      </c>
      <c r="D175" s="14">
        <f t="shared" ref="D175:H175" si="21">SUM(D176:D185)</f>
        <v>0</v>
      </c>
      <c r="E175" s="14">
        <f t="shared" si="21"/>
        <v>8</v>
      </c>
      <c r="F175" s="14">
        <f t="shared" si="21"/>
        <v>0</v>
      </c>
      <c r="G175" s="14">
        <f t="shared" si="21"/>
        <v>966</v>
      </c>
      <c r="H175" s="14">
        <f t="shared" si="21"/>
        <v>974</v>
      </c>
    </row>
    <row r="176" spans="1:8">
      <c r="A176" s="16" t="s">
        <v>13</v>
      </c>
      <c r="B176" s="10">
        <v>1500</v>
      </c>
      <c r="C176" s="122">
        <v>0</v>
      </c>
      <c r="D176" s="122">
        <v>0</v>
      </c>
      <c r="E176" s="122">
        <v>0</v>
      </c>
      <c r="F176" s="122">
        <v>0</v>
      </c>
      <c r="G176" s="122">
        <v>0</v>
      </c>
      <c r="H176" s="25">
        <f t="shared" ref="H176:H181" si="22">SUM(C176:G176)</f>
        <v>0</v>
      </c>
    </row>
    <row r="177" spans="1:8" ht="48">
      <c r="A177" s="18" t="s">
        <v>46</v>
      </c>
      <c r="B177" s="12">
        <v>1500</v>
      </c>
      <c r="C177" s="122">
        <v>0</v>
      </c>
      <c r="D177" s="123">
        <v>0</v>
      </c>
      <c r="E177" s="123">
        <v>0</v>
      </c>
      <c r="F177" s="123">
        <v>0</v>
      </c>
      <c r="G177" s="123">
        <v>0</v>
      </c>
      <c r="H177" s="25">
        <f t="shared" si="22"/>
        <v>0</v>
      </c>
    </row>
    <row r="178" spans="1:8">
      <c r="A178" s="22" t="s">
        <v>14</v>
      </c>
      <c r="B178" s="10">
        <v>12000</v>
      </c>
      <c r="C178" s="124"/>
      <c r="D178" s="125"/>
      <c r="E178" s="125">
        <v>0</v>
      </c>
      <c r="F178" s="125">
        <v>0</v>
      </c>
      <c r="G178" s="125">
        <v>0</v>
      </c>
      <c r="H178" s="25">
        <f t="shared" si="22"/>
        <v>0</v>
      </c>
    </row>
    <row r="179" spans="1:8">
      <c r="A179" s="22" t="s">
        <v>15</v>
      </c>
      <c r="B179" s="10">
        <v>2000</v>
      </c>
      <c r="C179" s="87"/>
      <c r="D179" s="117"/>
      <c r="E179" s="117"/>
      <c r="F179" s="117"/>
      <c r="G179" s="117"/>
      <c r="H179" s="38">
        <f t="shared" si="22"/>
        <v>0</v>
      </c>
    </row>
    <row r="180" spans="1:8">
      <c r="A180" s="22" t="s">
        <v>16</v>
      </c>
      <c r="B180" s="10">
        <v>500</v>
      </c>
      <c r="C180" s="26"/>
      <c r="D180" s="27"/>
      <c r="E180" s="27">
        <v>8</v>
      </c>
      <c r="F180" s="27"/>
      <c r="G180" s="27">
        <v>10</v>
      </c>
      <c r="H180" s="25">
        <f t="shared" si="22"/>
        <v>18</v>
      </c>
    </row>
    <row r="181" spans="1:8">
      <c r="A181" s="22" t="s">
        <v>17</v>
      </c>
      <c r="B181" s="10">
        <v>500</v>
      </c>
      <c r="C181" s="128"/>
      <c r="D181" s="129"/>
      <c r="E181" s="129"/>
      <c r="F181" s="129"/>
      <c r="G181" s="129"/>
      <c r="H181" s="17">
        <f t="shared" si="22"/>
        <v>0</v>
      </c>
    </row>
    <row r="182" spans="1:8">
      <c r="A182" s="22" t="s">
        <v>18</v>
      </c>
      <c r="B182" s="10">
        <v>3500</v>
      </c>
      <c r="C182" s="87"/>
      <c r="D182" s="117"/>
      <c r="E182" s="117"/>
      <c r="F182" s="117"/>
      <c r="G182" s="117"/>
      <c r="H182" s="38"/>
    </row>
    <row r="183" spans="1:8" ht="48">
      <c r="A183" s="28" t="s">
        <v>19</v>
      </c>
      <c r="B183" s="12">
        <v>5000</v>
      </c>
      <c r="C183" s="53"/>
      <c r="D183" s="54"/>
      <c r="E183" s="127">
        <v>0</v>
      </c>
      <c r="F183" s="127">
        <v>0</v>
      </c>
      <c r="G183" s="127">
        <v>0</v>
      </c>
      <c r="H183" s="25">
        <f>SUM(C183:G183)</f>
        <v>0</v>
      </c>
    </row>
    <row r="184" spans="1:8">
      <c r="A184" s="22" t="s">
        <v>20</v>
      </c>
      <c r="B184" s="10">
        <v>20000</v>
      </c>
      <c r="C184" s="127">
        <v>0</v>
      </c>
      <c r="D184" s="127">
        <v>0</v>
      </c>
      <c r="E184" s="127">
        <v>0</v>
      </c>
      <c r="F184" s="127">
        <v>0</v>
      </c>
      <c r="G184" s="127">
        <v>0</v>
      </c>
      <c r="H184" s="25">
        <f>SUM(C184:G184)</f>
        <v>0</v>
      </c>
    </row>
    <row r="185" spans="1:8">
      <c r="A185" s="22" t="s">
        <v>31</v>
      </c>
      <c r="B185" s="10">
        <v>12000</v>
      </c>
      <c r="C185" s="127">
        <v>0</v>
      </c>
      <c r="D185" s="127">
        <v>0</v>
      </c>
      <c r="E185" s="127">
        <v>0</v>
      </c>
      <c r="F185" s="127">
        <v>0</v>
      </c>
      <c r="G185" s="127">
        <v>956</v>
      </c>
      <c r="H185" s="25">
        <f>SUM(C185:G185)</f>
        <v>956</v>
      </c>
    </row>
    <row r="186" spans="1:8">
      <c r="A186" s="31" t="s">
        <v>21</v>
      </c>
      <c r="B186" s="32">
        <v>3000</v>
      </c>
      <c r="C186" s="33">
        <v>0</v>
      </c>
      <c r="D186" s="34">
        <v>0</v>
      </c>
      <c r="E186" s="34">
        <v>0</v>
      </c>
      <c r="F186" s="34">
        <v>0</v>
      </c>
      <c r="G186" s="34">
        <v>0</v>
      </c>
      <c r="H186" s="17">
        <f>SUM(C186:G186)</f>
        <v>0</v>
      </c>
    </row>
    <row r="187" spans="1:8">
      <c r="A187" s="35" t="s">
        <v>22</v>
      </c>
      <c r="B187" s="36">
        <v>60000</v>
      </c>
      <c r="C187" s="37"/>
      <c r="D187" s="37"/>
      <c r="E187" s="37"/>
      <c r="F187" s="37"/>
      <c r="G187" s="37"/>
      <c r="H187" s="38">
        <f>SUM(C187:G187)</f>
        <v>0</v>
      </c>
    </row>
    <row r="188" spans="1:8">
      <c r="A188" s="39" t="s">
        <v>23</v>
      </c>
      <c r="B188" s="40">
        <v>169500</v>
      </c>
      <c r="C188" s="41">
        <f t="shared" ref="C188:H188" si="23">SUM(C189:C193)</f>
        <v>0</v>
      </c>
      <c r="D188" s="41">
        <f t="shared" si="23"/>
        <v>1320</v>
      </c>
      <c r="E188" s="41">
        <f t="shared" si="23"/>
        <v>20</v>
      </c>
      <c r="F188" s="41">
        <f t="shared" si="23"/>
        <v>0</v>
      </c>
      <c r="G188" s="41">
        <f t="shared" si="23"/>
        <v>18406</v>
      </c>
      <c r="H188" s="41">
        <f t="shared" si="23"/>
        <v>19746</v>
      </c>
    </row>
    <row r="189" spans="1:8" ht="48">
      <c r="A189" s="42" t="s">
        <v>24</v>
      </c>
      <c r="B189" s="10"/>
      <c r="C189" s="43"/>
      <c r="D189" s="10"/>
      <c r="E189" s="44"/>
      <c r="F189" s="44"/>
      <c r="G189" s="12"/>
      <c r="H189" s="12">
        <f>SUM(C189:G189)</f>
        <v>0</v>
      </c>
    </row>
    <row r="190" spans="1:8">
      <c r="A190" s="16" t="s">
        <v>25</v>
      </c>
      <c r="B190" s="10"/>
      <c r="C190" s="29"/>
      <c r="D190" s="30">
        <v>1320</v>
      </c>
      <c r="E190" s="30">
        <f>20</f>
        <v>20</v>
      </c>
      <c r="F190" s="30"/>
      <c r="G190" s="30">
        <v>6</v>
      </c>
      <c r="H190" s="10">
        <f>SUM(C190:G190)</f>
        <v>1346</v>
      </c>
    </row>
    <row r="191" spans="1:8" ht="48">
      <c r="A191" s="45" t="s">
        <v>26</v>
      </c>
      <c r="B191" s="46"/>
      <c r="C191" s="47"/>
      <c r="D191" s="48"/>
      <c r="E191" s="48"/>
      <c r="F191" s="48"/>
      <c r="G191" s="48"/>
      <c r="H191" s="10">
        <f>SUM(C191:G191)</f>
        <v>0</v>
      </c>
    </row>
    <row r="192" spans="1:8">
      <c r="A192" s="49" t="s">
        <v>27</v>
      </c>
      <c r="B192" s="46"/>
      <c r="C192" s="47"/>
      <c r="D192" s="48"/>
      <c r="E192" s="48"/>
      <c r="F192" s="48"/>
      <c r="G192" s="48">
        <v>17000</v>
      </c>
      <c r="H192" s="10">
        <f>SUM(C192:G192)</f>
        <v>17000</v>
      </c>
    </row>
    <row r="193" spans="1:8">
      <c r="A193" s="49" t="s">
        <v>68</v>
      </c>
      <c r="B193" s="46"/>
      <c r="C193" s="47"/>
      <c r="D193" s="48"/>
      <c r="E193" s="48"/>
      <c r="F193" s="48"/>
      <c r="G193" s="48">
        <v>1400</v>
      </c>
      <c r="H193" s="10">
        <f>SUM(C193:G193)</f>
        <v>1400</v>
      </c>
    </row>
    <row r="194" spans="1:8">
      <c r="A194" s="50" t="s">
        <v>6</v>
      </c>
      <c r="B194" s="51">
        <f t="shared" ref="B194:G194" si="24">B188+B187+B186+B175+B174</f>
        <v>366000</v>
      </c>
      <c r="C194" s="52">
        <f t="shared" si="24"/>
        <v>0</v>
      </c>
      <c r="D194" s="52">
        <f t="shared" si="24"/>
        <v>1320</v>
      </c>
      <c r="E194" s="52">
        <f t="shared" si="24"/>
        <v>28</v>
      </c>
      <c r="F194" s="52">
        <f t="shared" si="24"/>
        <v>0</v>
      </c>
      <c r="G194" s="52">
        <f t="shared" si="24"/>
        <v>19372</v>
      </c>
      <c r="H194" s="52">
        <f>H188+H187+H186+H175+H174</f>
        <v>20720</v>
      </c>
    </row>
    <row r="195" spans="1:8">
      <c r="A195" s="140" t="s">
        <v>1</v>
      </c>
      <c r="B195" s="2"/>
      <c r="C195" s="143" t="s">
        <v>62</v>
      </c>
      <c r="D195" s="144"/>
      <c r="E195" s="144"/>
      <c r="F195" s="144"/>
      <c r="G195" s="144"/>
      <c r="H195" s="145"/>
    </row>
    <row r="196" spans="1:8">
      <c r="A196" s="141"/>
      <c r="B196" s="3" t="s">
        <v>2</v>
      </c>
      <c r="C196" s="146" t="s">
        <v>3</v>
      </c>
      <c r="D196" s="146"/>
      <c r="E196" s="146" t="s">
        <v>4</v>
      </c>
      <c r="F196" s="146"/>
      <c r="G196" s="4" t="s">
        <v>5</v>
      </c>
      <c r="H196" s="140" t="s">
        <v>6</v>
      </c>
    </row>
    <row r="197" spans="1:8">
      <c r="A197" s="142"/>
      <c r="B197" s="5" t="s">
        <v>60</v>
      </c>
      <c r="C197" s="6" t="s">
        <v>7</v>
      </c>
      <c r="D197" s="7" t="s">
        <v>8</v>
      </c>
      <c r="E197" s="7" t="s">
        <v>7</v>
      </c>
      <c r="F197" s="7" t="s">
        <v>9</v>
      </c>
      <c r="G197" s="8" t="s">
        <v>10</v>
      </c>
      <c r="H197" s="142"/>
    </row>
    <row r="198" spans="1:8">
      <c r="A198" s="9" t="s">
        <v>11</v>
      </c>
      <c r="B198" s="10">
        <v>75000</v>
      </c>
      <c r="C198" s="11"/>
      <c r="D198" s="10"/>
      <c r="E198" s="122"/>
      <c r="F198" s="122"/>
      <c r="G198" s="122"/>
      <c r="H198" s="12">
        <f>SUM(C198:G198)</f>
        <v>0</v>
      </c>
    </row>
    <row r="199" spans="1:8">
      <c r="A199" s="13" t="s">
        <v>12</v>
      </c>
      <c r="B199" s="14">
        <f>B200+B201+B202+B203+B204+B205+B206+B207+B208+B209</f>
        <v>58500</v>
      </c>
      <c r="C199" s="14">
        <f>SUM(C200:C209)</f>
        <v>0</v>
      </c>
      <c r="D199" s="14">
        <f t="shared" ref="D199:H199" si="25">SUM(D200:D209)</f>
        <v>0</v>
      </c>
      <c r="E199" s="14">
        <f t="shared" si="25"/>
        <v>8</v>
      </c>
      <c r="F199" s="14">
        <f t="shared" si="25"/>
        <v>0</v>
      </c>
      <c r="G199" s="14">
        <f t="shared" si="25"/>
        <v>966</v>
      </c>
      <c r="H199" s="14">
        <f t="shared" si="25"/>
        <v>974</v>
      </c>
    </row>
    <row r="200" spans="1:8">
      <c r="A200" s="16" t="s">
        <v>13</v>
      </c>
      <c r="B200" s="10">
        <v>1500</v>
      </c>
      <c r="C200" s="122">
        <v>0</v>
      </c>
      <c r="D200" s="122">
        <v>0</v>
      </c>
      <c r="E200" s="122">
        <v>0</v>
      </c>
      <c r="F200" s="122">
        <v>0</v>
      </c>
      <c r="G200" s="122">
        <v>0</v>
      </c>
      <c r="H200" s="25">
        <f t="shared" ref="H200:H205" si="26">SUM(C200:G200)</f>
        <v>0</v>
      </c>
    </row>
    <row r="201" spans="1:8" ht="48">
      <c r="A201" s="18" t="s">
        <v>46</v>
      </c>
      <c r="B201" s="12">
        <v>1500</v>
      </c>
      <c r="C201" s="122">
        <v>0</v>
      </c>
      <c r="D201" s="123">
        <v>0</v>
      </c>
      <c r="E201" s="123">
        <v>0</v>
      </c>
      <c r="F201" s="123">
        <v>0</v>
      </c>
      <c r="G201" s="123">
        <v>0</v>
      </c>
      <c r="H201" s="25">
        <f t="shared" si="26"/>
        <v>0</v>
      </c>
    </row>
    <row r="202" spans="1:8">
      <c r="A202" s="22" t="s">
        <v>14</v>
      </c>
      <c r="B202" s="10">
        <v>12000</v>
      </c>
      <c r="C202" s="124"/>
      <c r="D202" s="125"/>
      <c r="E202" s="125">
        <v>0</v>
      </c>
      <c r="F202" s="125">
        <v>0</v>
      </c>
      <c r="G202" s="125">
        <v>0</v>
      </c>
      <c r="H202" s="25">
        <f t="shared" si="26"/>
        <v>0</v>
      </c>
    </row>
    <row r="203" spans="1:8">
      <c r="A203" s="22" t="s">
        <v>15</v>
      </c>
      <c r="B203" s="10">
        <v>2000</v>
      </c>
      <c r="C203" s="87"/>
      <c r="D203" s="117"/>
      <c r="E203" s="117"/>
      <c r="F203" s="117"/>
      <c r="G203" s="117"/>
      <c r="H203" s="38">
        <f t="shared" si="26"/>
        <v>0</v>
      </c>
    </row>
    <row r="204" spans="1:8">
      <c r="A204" s="22" t="s">
        <v>16</v>
      </c>
      <c r="B204" s="10">
        <v>500</v>
      </c>
      <c r="C204" s="26"/>
      <c r="D204" s="27"/>
      <c r="E204" s="27">
        <v>8</v>
      </c>
      <c r="F204" s="27"/>
      <c r="G204" s="27">
        <v>10</v>
      </c>
      <c r="H204" s="25">
        <f t="shared" si="26"/>
        <v>18</v>
      </c>
    </row>
    <row r="205" spans="1:8">
      <c r="A205" s="22" t="s">
        <v>17</v>
      </c>
      <c r="B205" s="10">
        <v>500</v>
      </c>
      <c r="C205" s="128"/>
      <c r="D205" s="129"/>
      <c r="E205" s="129"/>
      <c r="F205" s="129"/>
      <c r="G205" s="129"/>
      <c r="H205" s="17">
        <f t="shared" si="26"/>
        <v>0</v>
      </c>
    </row>
    <row r="206" spans="1:8">
      <c r="A206" s="22" t="s">
        <v>18</v>
      </c>
      <c r="B206" s="10">
        <v>3500</v>
      </c>
      <c r="C206" s="87"/>
      <c r="D206" s="117"/>
      <c r="E206" s="117"/>
      <c r="F206" s="117"/>
      <c r="G206" s="117"/>
      <c r="H206" s="38"/>
    </row>
    <row r="207" spans="1:8" ht="48">
      <c r="A207" s="28" t="s">
        <v>19</v>
      </c>
      <c r="B207" s="12">
        <v>5000</v>
      </c>
      <c r="C207" s="53"/>
      <c r="D207" s="54"/>
      <c r="E207" s="127">
        <v>0</v>
      </c>
      <c r="F207" s="127">
        <v>0</v>
      </c>
      <c r="G207" s="127">
        <v>0</v>
      </c>
      <c r="H207" s="25">
        <f>SUM(C207:G207)</f>
        <v>0</v>
      </c>
    </row>
    <row r="208" spans="1:8">
      <c r="A208" s="22" t="s">
        <v>20</v>
      </c>
      <c r="B208" s="10">
        <v>20000</v>
      </c>
      <c r="C208" s="127">
        <v>0</v>
      </c>
      <c r="D208" s="127">
        <v>0</v>
      </c>
      <c r="E208" s="127">
        <v>0</v>
      </c>
      <c r="F208" s="127">
        <v>0</v>
      </c>
      <c r="G208" s="127">
        <v>0</v>
      </c>
      <c r="H208" s="25">
        <f>SUM(C208:G208)</f>
        <v>0</v>
      </c>
    </row>
    <row r="209" spans="1:8">
      <c r="A209" s="22" t="s">
        <v>31</v>
      </c>
      <c r="B209" s="10">
        <v>12000</v>
      </c>
      <c r="C209" s="127">
        <v>0</v>
      </c>
      <c r="D209" s="127">
        <v>0</v>
      </c>
      <c r="E209" s="127">
        <v>0</v>
      </c>
      <c r="F209" s="127">
        <v>0</v>
      </c>
      <c r="G209" s="127">
        <v>956</v>
      </c>
      <c r="H209" s="25">
        <f>SUM(C209:G209)</f>
        <v>956</v>
      </c>
    </row>
    <row r="210" spans="1:8">
      <c r="A210" s="31" t="s">
        <v>21</v>
      </c>
      <c r="B210" s="32">
        <v>3000</v>
      </c>
      <c r="C210" s="33">
        <v>0</v>
      </c>
      <c r="D210" s="34">
        <v>0</v>
      </c>
      <c r="E210" s="34">
        <v>0</v>
      </c>
      <c r="F210" s="34">
        <v>0</v>
      </c>
      <c r="G210" s="34">
        <v>0</v>
      </c>
      <c r="H210" s="17">
        <f>SUM(C210:G210)</f>
        <v>0</v>
      </c>
    </row>
    <row r="211" spans="1:8">
      <c r="A211" s="35" t="s">
        <v>22</v>
      </c>
      <c r="B211" s="36">
        <v>60000</v>
      </c>
      <c r="C211" s="37"/>
      <c r="D211" s="37"/>
      <c r="E211" s="37"/>
      <c r="F211" s="37"/>
      <c r="G211" s="37"/>
      <c r="H211" s="38">
        <f>SUM(C211:G211)</f>
        <v>0</v>
      </c>
    </row>
    <row r="212" spans="1:8">
      <c r="A212" s="39" t="s">
        <v>23</v>
      </c>
      <c r="B212" s="40">
        <v>169500</v>
      </c>
      <c r="C212" s="41">
        <f t="shared" ref="C212:H212" si="27">SUM(C213:C217)</f>
        <v>0</v>
      </c>
      <c r="D212" s="41">
        <f t="shared" si="27"/>
        <v>1320</v>
      </c>
      <c r="E212" s="41">
        <f t="shared" si="27"/>
        <v>20</v>
      </c>
      <c r="F212" s="41">
        <f t="shared" si="27"/>
        <v>0</v>
      </c>
      <c r="G212" s="41">
        <f t="shared" si="27"/>
        <v>18406</v>
      </c>
      <c r="H212" s="41">
        <f t="shared" si="27"/>
        <v>19746</v>
      </c>
    </row>
    <row r="213" spans="1:8" ht="48">
      <c r="A213" s="42" t="s">
        <v>24</v>
      </c>
      <c r="B213" s="10"/>
      <c r="C213" s="43"/>
      <c r="D213" s="10"/>
      <c r="E213" s="44"/>
      <c r="F213" s="44"/>
      <c r="G213" s="12"/>
      <c r="H213" s="12">
        <f>SUM(C213:G213)</f>
        <v>0</v>
      </c>
    </row>
    <row r="214" spans="1:8">
      <c r="A214" s="16" t="s">
        <v>25</v>
      </c>
      <c r="B214" s="10"/>
      <c r="C214" s="29"/>
      <c r="D214" s="30">
        <v>1320</v>
      </c>
      <c r="E214" s="30">
        <f>20</f>
        <v>20</v>
      </c>
      <c r="F214" s="30"/>
      <c r="G214" s="30">
        <v>6</v>
      </c>
      <c r="H214" s="10">
        <f>SUM(C214:G214)</f>
        <v>1346</v>
      </c>
    </row>
    <row r="215" spans="1:8" ht="48">
      <c r="A215" s="45" t="s">
        <v>26</v>
      </c>
      <c r="B215" s="46"/>
      <c r="C215" s="47"/>
      <c r="D215" s="48"/>
      <c r="E215" s="48"/>
      <c r="F215" s="48"/>
      <c r="G215" s="48"/>
      <c r="H215" s="10">
        <f>SUM(C215:G215)</f>
        <v>0</v>
      </c>
    </row>
    <row r="216" spans="1:8">
      <c r="A216" s="49" t="s">
        <v>27</v>
      </c>
      <c r="B216" s="46"/>
      <c r="C216" s="47"/>
      <c r="D216" s="48"/>
      <c r="E216" s="48"/>
      <c r="F216" s="48"/>
      <c r="G216" s="48">
        <v>17000</v>
      </c>
      <c r="H216" s="10">
        <f>SUM(C216:G216)</f>
        <v>17000</v>
      </c>
    </row>
    <row r="217" spans="1:8">
      <c r="A217" s="49" t="s">
        <v>68</v>
      </c>
      <c r="B217" s="46"/>
      <c r="C217" s="47"/>
      <c r="D217" s="48"/>
      <c r="E217" s="48"/>
      <c r="F217" s="48"/>
      <c r="G217" s="48">
        <v>1400</v>
      </c>
      <c r="H217" s="10">
        <f>SUM(C217:G217)</f>
        <v>1400</v>
      </c>
    </row>
    <row r="218" spans="1:8">
      <c r="A218" s="50" t="s">
        <v>6</v>
      </c>
      <c r="B218" s="51">
        <f t="shared" ref="B218:G218" si="28">B212+B211+B210+B199+B198</f>
        <v>366000</v>
      </c>
      <c r="C218" s="52">
        <f t="shared" si="28"/>
        <v>0</v>
      </c>
      <c r="D218" s="52">
        <f t="shared" si="28"/>
        <v>1320</v>
      </c>
      <c r="E218" s="52">
        <f t="shared" si="28"/>
        <v>28</v>
      </c>
      <c r="F218" s="52">
        <f t="shared" si="28"/>
        <v>0</v>
      </c>
      <c r="G218" s="52">
        <f t="shared" si="28"/>
        <v>19372</v>
      </c>
      <c r="H218" s="52">
        <f>H212+H211+H210+H199+H198</f>
        <v>20720</v>
      </c>
    </row>
    <row r="219" spans="1:8">
      <c r="A219" s="140" t="s">
        <v>1</v>
      </c>
      <c r="B219" s="2"/>
      <c r="C219" s="143" t="s">
        <v>63</v>
      </c>
      <c r="D219" s="144"/>
      <c r="E219" s="144"/>
      <c r="F219" s="144"/>
      <c r="G219" s="144"/>
      <c r="H219" s="145"/>
    </row>
    <row r="220" spans="1:8">
      <c r="A220" s="141"/>
      <c r="B220" s="3" t="s">
        <v>2</v>
      </c>
      <c r="C220" s="146" t="s">
        <v>3</v>
      </c>
      <c r="D220" s="146"/>
      <c r="E220" s="146" t="s">
        <v>4</v>
      </c>
      <c r="F220" s="146"/>
      <c r="G220" s="4" t="s">
        <v>5</v>
      </c>
      <c r="H220" s="140" t="s">
        <v>6</v>
      </c>
    </row>
    <row r="221" spans="1:8">
      <c r="A221" s="142"/>
      <c r="B221" s="5" t="s">
        <v>60</v>
      </c>
      <c r="C221" s="6" t="s">
        <v>7</v>
      </c>
      <c r="D221" s="7" t="s">
        <v>8</v>
      </c>
      <c r="E221" s="7" t="s">
        <v>7</v>
      </c>
      <c r="F221" s="7" t="s">
        <v>9</v>
      </c>
      <c r="G221" s="8" t="s">
        <v>10</v>
      </c>
      <c r="H221" s="142"/>
    </row>
    <row r="222" spans="1:8">
      <c r="A222" s="9" t="s">
        <v>11</v>
      </c>
      <c r="B222" s="10">
        <v>75000</v>
      </c>
      <c r="C222" s="11"/>
      <c r="D222" s="10"/>
      <c r="E222" s="122"/>
      <c r="F222" s="122"/>
      <c r="G222" s="122"/>
      <c r="H222" s="12">
        <f>SUM(C222:G222)</f>
        <v>0</v>
      </c>
    </row>
    <row r="223" spans="1:8">
      <c r="A223" s="13" t="s">
        <v>12</v>
      </c>
      <c r="B223" s="14">
        <f>B224+B225+B226+B227+B228+B229+B230+B231+B232+B233</f>
        <v>58500</v>
      </c>
      <c r="C223" s="14">
        <f>SUM(C224:C233)</f>
        <v>583</v>
      </c>
      <c r="D223" s="14">
        <f t="shared" ref="D223:H223" si="29">SUM(D224:D233)</f>
        <v>4330</v>
      </c>
      <c r="E223" s="14">
        <f t="shared" si="29"/>
        <v>339</v>
      </c>
      <c r="F223" s="14">
        <f t="shared" si="29"/>
        <v>1013</v>
      </c>
      <c r="G223" s="14">
        <f t="shared" si="29"/>
        <v>642</v>
      </c>
      <c r="H223" s="14">
        <f t="shared" si="29"/>
        <v>6907</v>
      </c>
    </row>
    <row r="224" spans="1:8">
      <c r="A224" s="16" t="s">
        <v>13</v>
      </c>
      <c r="B224" s="10">
        <v>1500</v>
      </c>
      <c r="C224" s="130">
        <v>9</v>
      </c>
      <c r="D224" s="130">
        <v>66</v>
      </c>
      <c r="E224" s="130">
        <v>0</v>
      </c>
      <c r="F224" s="130">
        <v>0</v>
      </c>
      <c r="G224" s="130">
        <v>0</v>
      </c>
      <c r="H224" s="25">
        <f t="shared" ref="H224:H229" si="30">SUM(C224:G224)</f>
        <v>75</v>
      </c>
    </row>
    <row r="225" spans="1:8" ht="48">
      <c r="A225" s="18" t="s">
        <v>46</v>
      </c>
      <c r="B225" s="12">
        <v>1500</v>
      </c>
      <c r="C225" s="131">
        <v>0</v>
      </c>
      <c r="D225" s="132">
        <v>0</v>
      </c>
      <c r="E225" s="132">
        <v>0</v>
      </c>
      <c r="F225" s="132">
        <v>0</v>
      </c>
      <c r="G225" s="132">
        <v>0</v>
      </c>
      <c r="H225" s="25">
        <f t="shared" si="30"/>
        <v>0</v>
      </c>
    </row>
    <row r="226" spans="1:8">
      <c r="A226" s="22" t="s">
        <v>14</v>
      </c>
      <c r="B226" s="10">
        <v>12000</v>
      </c>
      <c r="C226" s="124">
        <v>20</v>
      </c>
      <c r="D226" s="125">
        <v>180</v>
      </c>
      <c r="E226" s="125">
        <v>0</v>
      </c>
      <c r="F226" s="125">
        <v>0</v>
      </c>
      <c r="G226" s="125">
        <v>0</v>
      </c>
      <c r="H226" s="25">
        <f t="shared" si="30"/>
        <v>200</v>
      </c>
    </row>
    <row r="227" spans="1:8">
      <c r="A227" s="22" t="s">
        <v>15</v>
      </c>
      <c r="B227" s="10">
        <v>2000</v>
      </c>
      <c r="C227" s="87"/>
      <c r="D227" s="117"/>
      <c r="E227" s="117"/>
      <c r="F227" s="117"/>
      <c r="G227" s="117"/>
      <c r="H227" s="38">
        <f t="shared" si="30"/>
        <v>0</v>
      </c>
    </row>
    <row r="228" spans="1:8">
      <c r="A228" s="22" t="s">
        <v>16</v>
      </c>
      <c r="B228" s="10">
        <v>500</v>
      </c>
      <c r="C228" s="26">
        <v>25</v>
      </c>
      <c r="D228" s="27">
        <v>33</v>
      </c>
      <c r="E228" s="27">
        <f>80+25</f>
        <v>105</v>
      </c>
      <c r="F228" s="27">
        <f>232+39</f>
        <v>271</v>
      </c>
      <c r="G228" s="27">
        <v>50</v>
      </c>
      <c r="H228" s="25">
        <f t="shared" si="30"/>
        <v>484</v>
      </c>
    </row>
    <row r="229" spans="1:8">
      <c r="A229" s="22" t="s">
        <v>17</v>
      </c>
      <c r="B229" s="10">
        <v>500</v>
      </c>
      <c r="C229" s="26"/>
      <c r="D229" s="27"/>
      <c r="E229" s="27">
        <v>14</v>
      </c>
      <c r="F229" s="27">
        <v>22</v>
      </c>
      <c r="G229" s="27"/>
      <c r="H229" s="25">
        <f t="shared" si="30"/>
        <v>36</v>
      </c>
    </row>
    <row r="230" spans="1:8">
      <c r="A230" s="22" t="s">
        <v>18</v>
      </c>
      <c r="B230" s="10">
        <v>3500</v>
      </c>
      <c r="C230" s="87"/>
      <c r="D230" s="117"/>
      <c r="E230" s="117"/>
      <c r="F230" s="117"/>
      <c r="G230" s="117"/>
      <c r="H230" s="38"/>
    </row>
    <row r="231" spans="1:8" ht="48">
      <c r="A231" s="28" t="s">
        <v>19</v>
      </c>
      <c r="B231" s="12">
        <v>5000</v>
      </c>
      <c r="C231" s="53"/>
      <c r="D231" s="54"/>
      <c r="E231" s="127">
        <v>20</v>
      </c>
      <c r="F231" s="127">
        <v>200</v>
      </c>
      <c r="G231" s="127">
        <v>0</v>
      </c>
      <c r="H231" s="25">
        <f>SUM(C231:G231)</f>
        <v>220</v>
      </c>
    </row>
    <row r="232" spans="1:8">
      <c r="A232" s="22" t="s">
        <v>20</v>
      </c>
      <c r="B232" s="10">
        <v>20000</v>
      </c>
      <c r="C232" s="127">
        <v>500</v>
      </c>
      <c r="D232" s="127">
        <v>3730</v>
      </c>
      <c r="E232" s="127">
        <v>200</v>
      </c>
      <c r="F232" s="127">
        <v>520</v>
      </c>
      <c r="G232" s="127">
        <v>411</v>
      </c>
      <c r="H232" s="25">
        <f>SUM(C232:G232)</f>
        <v>5361</v>
      </c>
    </row>
    <row r="233" spans="1:8">
      <c r="A233" s="22" t="s">
        <v>31</v>
      </c>
      <c r="B233" s="10">
        <v>12000</v>
      </c>
      <c r="C233" s="127">
        <v>29</v>
      </c>
      <c r="D233" s="127">
        <v>321</v>
      </c>
      <c r="E233" s="127">
        <v>0</v>
      </c>
      <c r="F233" s="127">
        <v>0</v>
      </c>
      <c r="G233" s="127">
        <v>181</v>
      </c>
      <c r="H233" s="25">
        <f>SUM(C233:G233)</f>
        <v>531</v>
      </c>
    </row>
    <row r="234" spans="1:8">
      <c r="A234" s="31" t="s">
        <v>21</v>
      </c>
      <c r="B234" s="32">
        <v>3000</v>
      </c>
      <c r="C234" s="33">
        <v>0</v>
      </c>
      <c r="D234" s="34">
        <v>0</v>
      </c>
      <c r="E234" s="34">
        <v>0</v>
      </c>
      <c r="F234" s="34">
        <v>0</v>
      </c>
      <c r="G234" s="34">
        <v>0</v>
      </c>
      <c r="H234" s="17">
        <f>SUM(C234:G234)</f>
        <v>0</v>
      </c>
    </row>
    <row r="235" spans="1:8">
      <c r="A235" s="35" t="s">
        <v>22</v>
      </c>
      <c r="B235" s="36">
        <v>60000</v>
      </c>
      <c r="C235" s="37"/>
      <c r="D235" s="37"/>
      <c r="E235" s="37"/>
      <c r="F235" s="37"/>
      <c r="G235" s="37"/>
      <c r="H235" s="38">
        <f>SUM(C235:G235)</f>
        <v>0</v>
      </c>
    </row>
    <row r="236" spans="1:8">
      <c r="A236" s="39" t="s">
        <v>23</v>
      </c>
      <c r="B236" s="40">
        <v>169500</v>
      </c>
      <c r="C236" s="41">
        <f t="shared" ref="C236:H236" si="31">SUM(C237:C241)</f>
        <v>0</v>
      </c>
      <c r="D236" s="41">
        <f t="shared" si="31"/>
        <v>100</v>
      </c>
      <c r="E236" s="41">
        <f t="shared" si="31"/>
        <v>0</v>
      </c>
      <c r="F236" s="41">
        <f t="shared" si="31"/>
        <v>0</v>
      </c>
      <c r="G236" s="41">
        <f t="shared" si="31"/>
        <v>6947</v>
      </c>
      <c r="H236" s="41">
        <f t="shared" si="31"/>
        <v>7047</v>
      </c>
    </row>
    <row r="237" spans="1:8" ht="48">
      <c r="A237" s="42" t="s">
        <v>24</v>
      </c>
      <c r="B237" s="10"/>
      <c r="C237" s="43"/>
      <c r="D237" s="10"/>
      <c r="E237" s="44"/>
      <c r="F237" s="44"/>
      <c r="G237" s="12"/>
      <c r="H237" s="12">
        <f>SUM(C237:G237)</f>
        <v>0</v>
      </c>
    </row>
    <row r="238" spans="1:8">
      <c r="A238" s="16" t="s">
        <v>25</v>
      </c>
      <c r="B238" s="10"/>
      <c r="C238" s="29"/>
      <c r="D238" s="30">
        <v>100</v>
      </c>
      <c r="E238" s="30"/>
      <c r="F238" s="30"/>
      <c r="G238" s="30"/>
      <c r="H238" s="10">
        <f>SUM(C238:G238)</f>
        <v>100</v>
      </c>
    </row>
    <row r="239" spans="1:8" ht="48">
      <c r="A239" s="45" t="s">
        <v>26</v>
      </c>
      <c r="B239" s="46"/>
      <c r="C239" s="47"/>
      <c r="D239" s="48"/>
      <c r="E239" s="48"/>
      <c r="F239" s="48"/>
      <c r="G239" s="48"/>
      <c r="H239" s="10">
        <f>SUM(C239:G239)</f>
        <v>0</v>
      </c>
    </row>
    <row r="240" spans="1:8">
      <c r="A240" s="49" t="s">
        <v>27</v>
      </c>
      <c r="B240" s="46"/>
      <c r="C240" s="47"/>
      <c r="D240" s="48"/>
      <c r="E240" s="48"/>
      <c r="F240" s="48"/>
      <c r="G240" s="48">
        <f>4400+147</f>
        <v>4547</v>
      </c>
      <c r="H240" s="10">
        <f>SUM(C240:G240)</f>
        <v>4547</v>
      </c>
    </row>
    <row r="241" spans="1:8">
      <c r="A241" s="49" t="s">
        <v>68</v>
      </c>
      <c r="B241" s="46"/>
      <c r="C241" s="47"/>
      <c r="D241" s="48"/>
      <c r="E241" s="48"/>
      <c r="F241" s="48"/>
      <c r="G241" s="48">
        <v>2400</v>
      </c>
      <c r="H241" s="10">
        <f>SUM(C241:G241)</f>
        <v>2400</v>
      </c>
    </row>
    <row r="242" spans="1:8">
      <c r="A242" s="50" t="s">
        <v>6</v>
      </c>
      <c r="B242" s="51">
        <f t="shared" ref="B242:G242" si="32">B236+B235+B234+B223+B222</f>
        <v>366000</v>
      </c>
      <c r="C242" s="52">
        <f t="shared" si="32"/>
        <v>583</v>
      </c>
      <c r="D242" s="52">
        <f t="shared" si="32"/>
        <v>4430</v>
      </c>
      <c r="E242" s="52">
        <f t="shared" si="32"/>
        <v>339</v>
      </c>
      <c r="F242" s="52">
        <f t="shared" si="32"/>
        <v>1013</v>
      </c>
      <c r="G242" s="52">
        <f t="shared" si="32"/>
        <v>7589</v>
      </c>
      <c r="H242" s="52">
        <f>H236+H235+H234+H223+H222</f>
        <v>13954</v>
      </c>
    </row>
    <row r="243" spans="1:8">
      <c r="A243" s="140" t="s">
        <v>1</v>
      </c>
      <c r="B243" s="2"/>
      <c r="C243" s="143" t="s">
        <v>64</v>
      </c>
      <c r="D243" s="144"/>
      <c r="E243" s="144"/>
      <c r="F243" s="144"/>
      <c r="G243" s="144"/>
      <c r="H243" s="145"/>
    </row>
    <row r="244" spans="1:8">
      <c r="A244" s="141"/>
      <c r="B244" s="3" t="s">
        <v>2</v>
      </c>
      <c r="C244" s="146" t="s">
        <v>3</v>
      </c>
      <c r="D244" s="146"/>
      <c r="E244" s="146" t="s">
        <v>4</v>
      </c>
      <c r="F244" s="146"/>
      <c r="G244" s="4" t="s">
        <v>5</v>
      </c>
      <c r="H244" s="140" t="s">
        <v>6</v>
      </c>
    </row>
    <row r="245" spans="1:8">
      <c r="A245" s="142"/>
      <c r="B245" s="5" t="s">
        <v>60</v>
      </c>
      <c r="C245" s="6" t="s">
        <v>7</v>
      </c>
      <c r="D245" s="7" t="s">
        <v>8</v>
      </c>
      <c r="E245" s="7" t="s">
        <v>7</v>
      </c>
      <c r="F245" s="7" t="s">
        <v>9</v>
      </c>
      <c r="G245" s="8" t="s">
        <v>10</v>
      </c>
      <c r="H245" s="142"/>
    </row>
    <row r="246" spans="1:8">
      <c r="A246" s="9" t="s">
        <v>11</v>
      </c>
      <c r="B246" s="10">
        <v>75000</v>
      </c>
      <c r="C246" s="11">
        <v>299</v>
      </c>
      <c r="D246" s="10">
        <v>4445</v>
      </c>
      <c r="E246" s="122"/>
      <c r="F246" s="122"/>
      <c r="G246" s="122">
        <v>625</v>
      </c>
      <c r="H246" s="12">
        <f>SUM(C246:G246)</f>
        <v>5369</v>
      </c>
    </row>
    <row r="247" spans="1:8">
      <c r="A247" s="13" t="s">
        <v>12</v>
      </c>
      <c r="B247" s="14">
        <f>B248+B249+B250+B251+B252+B253+B254+B255+B256+B257</f>
        <v>58500</v>
      </c>
      <c r="C247" s="14">
        <f>SUM(C248:C257)</f>
        <v>406</v>
      </c>
      <c r="D247" s="14">
        <f t="shared" ref="D247:H247" si="33">SUM(D248:D257)</f>
        <v>6107</v>
      </c>
      <c r="E247" s="14">
        <f t="shared" si="33"/>
        <v>99</v>
      </c>
      <c r="F247" s="14">
        <f t="shared" si="33"/>
        <v>171</v>
      </c>
      <c r="G247" s="14">
        <f t="shared" si="33"/>
        <v>651</v>
      </c>
      <c r="H247" s="14">
        <f t="shared" si="33"/>
        <v>7434</v>
      </c>
    </row>
    <row r="248" spans="1:8">
      <c r="A248" s="16" t="s">
        <v>13</v>
      </c>
      <c r="B248" s="10">
        <v>1500</v>
      </c>
      <c r="C248" s="130"/>
      <c r="D248" s="130"/>
      <c r="E248" s="130"/>
      <c r="F248" s="130"/>
      <c r="G248" s="130"/>
      <c r="H248" s="25">
        <f t="shared" ref="H248:H253" si="34">SUM(C248:G248)</f>
        <v>0</v>
      </c>
    </row>
    <row r="249" spans="1:8" ht="48">
      <c r="A249" s="18" t="s">
        <v>46</v>
      </c>
      <c r="B249" s="12">
        <v>1500</v>
      </c>
      <c r="C249" s="131">
        <v>10</v>
      </c>
      <c r="D249" s="132">
        <v>167</v>
      </c>
      <c r="E249" s="132"/>
      <c r="F249" s="132"/>
      <c r="G249" s="132"/>
      <c r="H249" s="25">
        <f t="shared" si="34"/>
        <v>177</v>
      </c>
    </row>
    <row r="250" spans="1:8">
      <c r="A250" s="22" t="s">
        <v>14</v>
      </c>
      <c r="B250" s="10">
        <v>12000</v>
      </c>
      <c r="C250" s="124">
        <v>198</v>
      </c>
      <c r="D250" s="125">
        <v>2970</v>
      </c>
      <c r="E250" s="125"/>
      <c r="F250" s="125"/>
      <c r="G250" s="125"/>
      <c r="H250" s="25">
        <f t="shared" si="34"/>
        <v>3168</v>
      </c>
    </row>
    <row r="251" spans="1:8">
      <c r="A251" s="22" t="s">
        <v>15</v>
      </c>
      <c r="B251" s="10">
        <v>2000</v>
      </c>
      <c r="C251" s="87"/>
      <c r="D251" s="117"/>
      <c r="E251" s="117"/>
      <c r="F251" s="117"/>
      <c r="G251" s="117"/>
      <c r="H251" s="38">
        <f t="shared" si="34"/>
        <v>0</v>
      </c>
    </row>
    <row r="252" spans="1:8">
      <c r="A252" s="22" t="s">
        <v>16</v>
      </c>
      <c r="B252" s="10">
        <v>500</v>
      </c>
      <c r="C252" s="26"/>
      <c r="D252" s="27"/>
      <c r="E252" s="27">
        <f>42+57</f>
        <v>99</v>
      </c>
      <c r="F252" s="27">
        <f>78+93</f>
        <v>171</v>
      </c>
      <c r="G252" s="27">
        <v>3</v>
      </c>
      <c r="H252" s="25">
        <f t="shared" si="34"/>
        <v>273</v>
      </c>
    </row>
    <row r="253" spans="1:8">
      <c r="A253" s="22" t="s">
        <v>17</v>
      </c>
      <c r="B253" s="10">
        <v>500</v>
      </c>
      <c r="C253" s="26"/>
      <c r="D253" s="27"/>
      <c r="E253" s="27"/>
      <c r="F253" s="27"/>
      <c r="G253" s="27"/>
      <c r="H253" s="25">
        <f t="shared" si="34"/>
        <v>0</v>
      </c>
    </row>
    <row r="254" spans="1:8">
      <c r="A254" s="22" t="s">
        <v>18</v>
      </c>
      <c r="B254" s="10">
        <v>3500</v>
      </c>
      <c r="C254" s="87"/>
      <c r="D254" s="117"/>
      <c r="E254" s="117"/>
      <c r="F254" s="117"/>
      <c r="G254" s="117"/>
      <c r="H254" s="38"/>
    </row>
    <row r="255" spans="1:8" ht="48">
      <c r="A255" s="28" t="s">
        <v>19</v>
      </c>
      <c r="B255" s="12">
        <v>5000</v>
      </c>
      <c r="C255" s="53">
        <v>198</v>
      </c>
      <c r="D255" s="54">
        <v>2970</v>
      </c>
      <c r="E255" s="127"/>
      <c r="F255" s="127"/>
      <c r="G255" s="127"/>
      <c r="H255" s="25">
        <f>SUM(C255:G255)</f>
        <v>3168</v>
      </c>
    </row>
    <row r="256" spans="1:8">
      <c r="A256" s="22" t="s">
        <v>20</v>
      </c>
      <c r="B256" s="10">
        <v>20000</v>
      </c>
      <c r="C256" s="127"/>
      <c r="D256" s="127"/>
      <c r="E256" s="127"/>
      <c r="F256" s="127"/>
      <c r="G256" s="127"/>
      <c r="H256" s="25">
        <f>SUM(C256:G256)</f>
        <v>0</v>
      </c>
    </row>
    <row r="257" spans="1:8">
      <c r="A257" s="22" t="s">
        <v>31</v>
      </c>
      <c r="B257" s="10">
        <v>12000</v>
      </c>
      <c r="C257" s="127"/>
      <c r="D257" s="127"/>
      <c r="E257" s="127"/>
      <c r="F257" s="127"/>
      <c r="G257" s="127">
        <v>648</v>
      </c>
      <c r="H257" s="25">
        <f>SUM(C257:G257)</f>
        <v>648</v>
      </c>
    </row>
    <row r="258" spans="1:8">
      <c r="A258" s="31" t="s">
        <v>21</v>
      </c>
      <c r="B258" s="32">
        <v>3000</v>
      </c>
      <c r="C258" s="33">
        <v>198</v>
      </c>
      <c r="D258" s="34">
        <v>2970</v>
      </c>
      <c r="E258" s="34">
        <v>0</v>
      </c>
      <c r="F258" s="34">
        <v>0</v>
      </c>
      <c r="G258" s="34"/>
      <c r="H258" s="17">
        <f>SUM(C258:G258)</f>
        <v>3168</v>
      </c>
    </row>
    <row r="259" spans="1:8">
      <c r="A259" s="35" t="s">
        <v>22</v>
      </c>
      <c r="B259" s="36">
        <v>60000</v>
      </c>
      <c r="C259" s="37">
        <v>257</v>
      </c>
      <c r="D259" s="37">
        <v>4287</v>
      </c>
      <c r="E259" s="37"/>
      <c r="F259" s="37"/>
      <c r="G259" s="37">
        <v>356</v>
      </c>
      <c r="H259" s="38">
        <f>SUM(C259:G259)</f>
        <v>4900</v>
      </c>
    </row>
    <row r="260" spans="1:8">
      <c r="A260" s="39" t="s">
        <v>23</v>
      </c>
      <c r="B260" s="40">
        <v>169500</v>
      </c>
      <c r="C260" s="41">
        <f t="shared" ref="C260:H260" si="35">SUM(C261:C265)</f>
        <v>0</v>
      </c>
      <c r="D260" s="41"/>
      <c r="E260" s="41"/>
      <c r="F260" s="41"/>
      <c r="G260" s="41"/>
      <c r="H260" s="41">
        <f t="shared" si="35"/>
        <v>59038</v>
      </c>
    </row>
    <row r="261" spans="1:8" ht="48">
      <c r="A261" s="42" t="s">
        <v>24</v>
      </c>
      <c r="B261" s="10"/>
      <c r="C261" s="43"/>
      <c r="D261" s="10"/>
      <c r="E261" s="44"/>
      <c r="F261" s="44"/>
      <c r="G261" s="12"/>
      <c r="H261" s="12">
        <f>SUM(C261:G261)</f>
        <v>0</v>
      </c>
    </row>
    <row r="262" spans="1:8">
      <c r="A262" s="16" t="s">
        <v>25</v>
      </c>
      <c r="B262" s="10"/>
      <c r="C262" s="29"/>
      <c r="D262" s="30"/>
      <c r="E262" s="30"/>
      <c r="F262" s="30"/>
      <c r="G262" s="30"/>
      <c r="H262" s="10">
        <f>SUM(C262:G262)</f>
        <v>0</v>
      </c>
    </row>
    <row r="263" spans="1:8" ht="48">
      <c r="A263" s="45" t="s">
        <v>26</v>
      </c>
      <c r="B263" s="46"/>
      <c r="C263" s="47"/>
      <c r="D263" s="48"/>
      <c r="E263" s="48"/>
      <c r="F263" s="48"/>
      <c r="G263" s="48"/>
      <c r="H263" s="10">
        <f>SUM(C263:G263)</f>
        <v>0</v>
      </c>
    </row>
    <row r="264" spans="1:8">
      <c r="A264" s="49" t="s">
        <v>27</v>
      </c>
      <c r="B264" s="46"/>
      <c r="C264" s="47"/>
      <c r="D264" s="48"/>
      <c r="E264" s="48"/>
      <c r="F264" s="48"/>
      <c r="G264" s="48">
        <v>56138</v>
      </c>
      <c r="H264" s="10">
        <f>SUM(C264:G264)</f>
        <v>56138</v>
      </c>
    </row>
    <row r="265" spans="1:8">
      <c r="A265" s="49" t="s">
        <v>68</v>
      </c>
      <c r="B265" s="46"/>
      <c r="C265" s="47"/>
      <c r="D265" s="48"/>
      <c r="E265" s="48"/>
      <c r="F265" s="48"/>
      <c r="G265" s="48">
        <v>2900</v>
      </c>
      <c r="H265" s="10">
        <f>SUM(C265:G265)</f>
        <v>2900</v>
      </c>
    </row>
    <row r="266" spans="1:8">
      <c r="A266" s="50" t="s">
        <v>6</v>
      </c>
      <c r="B266" s="51">
        <f t="shared" ref="B266:G266" si="36">B260+B259+B258+B247+B246</f>
        <v>366000</v>
      </c>
      <c r="C266" s="52">
        <f t="shared" si="36"/>
        <v>1160</v>
      </c>
      <c r="D266" s="52">
        <f t="shared" si="36"/>
        <v>17809</v>
      </c>
      <c r="E266" s="52">
        <f t="shared" si="36"/>
        <v>99</v>
      </c>
      <c r="F266" s="52">
        <f t="shared" si="36"/>
        <v>171</v>
      </c>
      <c r="G266" s="52">
        <f t="shared" si="36"/>
        <v>1632</v>
      </c>
      <c r="H266" s="52">
        <f>H260+H259+H258+H247+H246</f>
        <v>79909</v>
      </c>
    </row>
    <row r="267" spans="1:8">
      <c r="A267" s="140" t="s">
        <v>1</v>
      </c>
      <c r="B267" s="2"/>
      <c r="C267" s="143" t="s">
        <v>65</v>
      </c>
      <c r="D267" s="144"/>
      <c r="E267" s="144"/>
      <c r="F267" s="144"/>
      <c r="G267" s="144"/>
      <c r="H267" s="145"/>
    </row>
    <row r="268" spans="1:8">
      <c r="A268" s="141"/>
      <c r="B268" s="3" t="s">
        <v>2</v>
      </c>
      <c r="C268" s="146" t="s">
        <v>3</v>
      </c>
      <c r="D268" s="146"/>
      <c r="E268" s="146" t="s">
        <v>4</v>
      </c>
      <c r="F268" s="146"/>
      <c r="G268" s="4" t="s">
        <v>5</v>
      </c>
      <c r="H268" s="140" t="s">
        <v>6</v>
      </c>
    </row>
    <row r="269" spans="1:8">
      <c r="A269" s="142"/>
      <c r="B269" s="5" t="s">
        <v>60</v>
      </c>
      <c r="C269" s="6" t="s">
        <v>7</v>
      </c>
      <c r="D269" s="7" t="s">
        <v>8</v>
      </c>
      <c r="E269" s="7" t="s">
        <v>7</v>
      </c>
      <c r="F269" s="7" t="s">
        <v>9</v>
      </c>
      <c r="G269" s="8" t="s">
        <v>10</v>
      </c>
      <c r="H269" s="142"/>
    </row>
    <row r="270" spans="1:8">
      <c r="A270" s="9" t="s">
        <v>11</v>
      </c>
      <c r="B270" s="10">
        <v>75000</v>
      </c>
      <c r="C270" s="11">
        <v>466</v>
      </c>
      <c r="D270" s="10">
        <v>6059</v>
      </c>
      <c r="E270" s="122">
        <v>15</v>
      </c>
      <c r="F270" s="122">
        <v>442</v>
      </c>
      <c r="G270" s="122">
        <v>2953</v>
      </c>
      <c r="H270" s="12">
        <f>SUM(C270:G270)</f>
        <v>9935</v>
      </c>
    </row>
    <row r="271" spans="1:8">
      <c r="A271" s="13" t="s">
        <v>12</v>
      </c>
      <c r="B271" s="14">
        <f>B272+B273+B274+B275+B276+B277+B278+B279+B280+B281</f>
        <v>58500</v>
      </c>
      <c r="C271" s="14">
        <f>SUM(C272:C281)</f>
        <v>511</v>
      </c>
      <c r="D271" s="14">
        <f t="shared" ref="D271:H271" si="37">SUM(D272:D281)</f>
        <v>7611</v>
      </c>
      <c r="E271" s="14">
        <f t="shared" si="37"/>
        <v>263</v>
      </c>
      <c r="F271" s="14">
        <f t="shared" si="37"/>
        <v>212</v>
      </c>
      <c r="G271" s="14">
        <f t="shared" si="37"/>
        <v>1085</v>
      </c>
      <c r="H271" s="14">
        <f t="shared" si="37"/>
        <v>9682</v>
      </c>
    </row>
    <row r="272" spans="1:8">
      <c r="A272" s="16" t="s">
        <v>13</v>
      </c>
      <c r="B272" s="10">
        <v>1500</v>
      </c>
      <c r="C272" s="130">
        <v>8</v>
      </c>
      <c r="D272" s="130">
        <v>92</v>
      </c>
      <c r="E272" s="130"/>
      <c r="F272" s="130"/>
      <c r="G272" s="130"/>
      <c r="H272" s="25">
        <f t="shared" ref="H272:H278" si="38">SUM(C272:G272)</f>
        <v>100</v>
      </c>
    </row>
    <row r="273" spans="1:18" ht="48">
      <c r="A273" s="18" t="s">
        <v>46</v>
      </c>
      <c r="B273" s="12">
        <v>1500</v>
      </c>
      <c r="C273" s="131">
        <v>23</v>
      </c>
      <c r="D273" s="132">
        <v>360</v>
      </c>
      <c r="E273" s="132"/>
      <c r="F273" s="132"/>
      <c r="G273" s="132"/>
      <c r="H273" s="25">
        <f t="shared" si="38"/>
        <v>383</v>
      </c>
    </row>
    <row r="274" spans="1:18">
      <c r="A274" s="22" t="s">
        <v>14</v>
      </c>
      <c r="B274" s="10">
        <v>12000</v>
      </c>
      <c r="C274" s="124">
        <v>110</v>
      </c>
      <c r="D274" s="125">
        <v>1764</v>
      </c>
      <c r="E274" s="125"/>
      <c r="F274" s="125"/>
      <c r="G274" s="125">
        <v>65</v>
      </c>
      <c r="H274" s="25">
        <f t="shared" si="38"/>
        <v>1939</v>
      </c>
    </row>
    <row r="275" spans="1:18">
      <c r="A275" s="22" t="s">
        <v>15</v>
      </c>
      <c r="B275" s="10">
        <v>2000</v>
      </c>
      <c r="C275" s="87"/>
      <c r="D275" s="117"/>
      <c r="E275" s="117"/>
      <c r="F275" s="117"/>
      <c r="G275" s="117"/>
      <c r="H275" s="38">
        <f t="shared" si="38"/>
        <v>0</v>
      </c>
    </row>
    <row r="276" spans="1:18">
      <c r="A276" s="22" t="s">
        <v>16</v>
      </c>
      <c r="B276" s="10">
        <v>500</v>
      </c>
      <c r="C276" s="26">
        <v>42</v>
      </c>
      <c r="D276" s="27">
        <v>63</v>
      </c>
      <c r="E276" s="27">
        <v>14</v>
      </c>
      <c r="F276" s="27">
        <v>24</v>
      </c>
      <c r="G276" s="27"/>
      <c r="H276" s="25">
        <f t="shared" si="38"/>
        <v>143</v>
      </c>
    </row>
    <row r="277" spans="1:18">
      <c r="A277" s="22" t="s">
        <v>17</v>
      </c>
      <c r="B277" s="10">
        <v>500</v>
      </c>
      <c r="C277" s="26">
        <v>30</v>
      </c>
      <c r="D277" s="27">
        <v>40</v>
      </c>
      <c r="E277" s="27"/>
      <c r="F277" s="27"/>
      <c r="G277" s="27">
        <v>50</v>
      </c>
      <c r="H277" s="25">
        <f t="shared" si="38"/>
        <v>120</v>
      </c>
    </row>
    <row r="278" spans="1:18">
      <c r="A278" s="22" t="s">
        <v>18</v>
      </c>
      <c r="B278" s="10">
        <v>3500</v>
      </c>
      <c r="C278" s="26">
        <v>94</v>
      </c>
      <c r="D278" s="27">
        <v>3194</v>
      </c>
      <c r="E278" s="27">
        <v>38</v>
      </c>
      <c r="F278" s="27">
        <v>55</v>
      </c>
      <c r="G278" s="27">
        <v>228</v>
      </c>
      <c r="H278" s="25">
        <f t="shared" si="38"/>
        <v>3609</v>
      </c>
    </row>
    <row r="279" spans="1:18" ht="48">
      <c r="A279" s="28" t="s">
        <v>19</v>
      </c>
      <c r="B279" s="12">
        <v>5000</v>
      </c>
      <c r="C279" s="53">
        <v>151</v>
      </c>
      <c r="D279" s="54">
        <v>1802</v>
      </c>
      <c r="E279" s="127">
        <v>8</v>
      </c>
      <c r="F279" s="127">
        <v>133</v>
      </c>
      <c r="G279" s="127"/>
      <c r="H279" s="25">
        <f>SUM(C279:G279)</f>
        <v>2094</v>
      </c>
    </row>
    <row r="280" spans="1:18">
      <c r="A280" s="22" t="s">
        <v>20</v>
      </c>
      <c r="B280" s="10">
        <v>20000</v>
      </c>
      <c r="C280" s="127">
        <v>52</v>
      </c>
      <c r="D280" s="139">
        <v>259</v>
      </c>
      <c r="E280" s="127">
        <v>158</v>
      </c>
      <c r="F280" s="136"/>
      <c r="G280" s="136"/>
      <c r="H280" s="25">
        <f>SUM(C280:G280)</f>
        <v>469</v>
      </c>
      <c r="N280" s="136"/>
      <c r="O280" s="137"/>
      <c r="P280" s="136"/>
      <c r="Q280" s="136"/>
      <c r="R280" s="136"/>
    </row>
    <row r="281" spans="1:18">
      <c r="A281" s="22" t="s">
        <v>31</v>
      </c>
      <c r="B281" s="10">
        <v>12000</v>
      </c>
      <c r="C281" s="127">
        <v>1</v>
      </c>
      <c r="D281" s="127">
        <v>37</v>
      </c>
      <c r="E281" s="127">
        <v>45</v>
      </c>
      <c r="F281" s="127"/>
      <c r="G281" s="127">
        <v>742</v>
      </c>
      <c r="H281" s="25">
        <f>SUM(C281:G281)</f>
        <v>825</v>
      </c>
    </row>
    <row r="282" spans="1:18">
      <c r="A282" s="31" t="s">
        <v>21</v>
      </c>
      <c r="B282" s="32">
        <v>3000</v>
      </c>
      <c r="C282" s="33">
        <v>23</v>
      </c>
      <c r="D282" s="34">
        <v>226</v>
      </c>
      <c r="E282" s="34">
        <v>0</v>
      </c>
      <c r="F282" s="34">
        <v>0</v>
      </c>
      <c r="G282" s="34"/>
      <c r="H282" s="17">
        <f>SUM(C282:G282)</f>
        <v>249</v>
      </c>
    </row>
    <row r="283" spans="1:18">
      <c r="A283" s="35" t="s">
        <v>22</v>
      </c>
      <c r="B283" s="36">
        <v>60000</v>
      </c>
      <c r="C283" s="37">
        <v>488</v>
      </c>
      <c r="D283" s="37">
        <v>5703</v>
      </c>
      <c r="E283" s="37">
        <v>20</v>
      </c>
      <c r="F283" s="37">
        <v>384</v>
      </c>
      <c r="G283" s="37">
        <v>1383</v>
      </c>
      <c r="H283" s="38">
        <f>SUM(C283:G283)</f>
        <v>7978</v>
      </c>
    </row>
    <row r="284" spans="1:18">
      <c r="A284" s="39" t="s">
        <v>23</v>
      </c>
      <c r="B284" s="40">
        <v>169500</v>
      </c>
      <c r="C284" s="41">
        <f t="shared" ref="C284" si="39">SUM(C285:C289)</f>
        <v>0</v>
      </c>
      <c r="D284" s="41"/>
      <c r="E284" s="41"/>
      <c r="F284" s="41"/>
      <c r="G284" s="41">
        <f>G288+G289</f>
        <v>70188</v>
      </c>
      <c r="H284" s="41">
        <f t="shared" ref="H284" si="40">SUM(H285:H289)</f>
        <v>70188</v>
      </c>
    </row>
    <row r="285" spans="1:18" ht="48">
      <c r="A285" s="42" t="s">
        <v>24</v>
      </c>
      <c r="B285" s="10"/>
      <c r="C285" s="43"/>
      <c r="D285" s="10"/>
      <c r="E285" s="44"/>
      <c r="F285" s="44"/>
      <c r="G285" s="12"/>
      <c r="H285" s="12">
        <f>SUM(C285:G285)</f>
        <v>0</v>
      </c>
    </row>
    <row r="286" spans="1:18">
      <c r="A286" s="16" t="s">
        <v>25</v>
      </c>
      <c r="B286" s="10"/>
      <c r="C286" s="29"/>
      <c r="D286" s="30"/>
      <c r="E286" s="30"/>
      <c r="F286" s="30"/>
      <c r="G286" s="30"/>
      <c r="H286" s="10">
        <f>SUM(C286:G286)</f>
        <v>0</v>
      </c>
    </row>
    <row r="287" spans="1:18" ht="48">
      <c r="A287" s="45" t="s">
        <v>26</v>
      </c>
      <c r="B287" s="46"/>
      <c r="C287" s="47"/>
      <c r="D287" s="48"/>
      <c r="E287" s="48"/>
      <c r="F287" s="48"/>
      <c r="G287" s="48"/>
      <c r="H287" s="10">
        <f>SUM(C287:G287)</f>
        <v>0</v>
      </c>
    </row>
    <row r="288" spans="1:18">
      <c r="A288" s="49" t="s">
        <v>27</v>
      </c>
      <c r="B288" s="46"/>
      <c r="C288" s="47"/>
      <c r="D288" s="48"/>
      <c r="E288" s="48"/>
      <c r="F288" s="48"/>
      <c r="G288" s="48">
        <v>67288</v>
      </c>
      <c r="H288" s="10">
        <f>SUM(C288:G288)</f>
        <v>67288</v>
      </c>
    </row>
    <row r="289" spans="1:18">
      <c r="A289" s="49" t="s">
        <v>68</v>
      </c>
      <c r="B289" s="46"/>
      <c r="C289" s="47"/>
      <c r="D289" s="48"/>
      <c r="E289" s="48"/>
      <c r="F289" s="48"/>
      <c r="G289" s="48">
        <v>2900</v>
      </c>
      <c r="H289" s="10">
        <f>SUM(C289:G289)</f>
        <v>2900</v>
      </c>
    </row>
    <row r="290" spans="1:18">
      <c r="A290" s="50" t="s">
        <v>6</v>
      </c>
      <c r="B290" s="51">
        <f t="shared" ref="B290:G290" si="41">B284+B283+B282+B271+B270</f>
        <v>366000</v>
      </c>
      <c r="C290" s="52">
        <f t="shared" si="41"/>
        <v>1488</v>
      </c>
      <c r="D290" s="52">
        <f t="shared" si="41"/>
        <v>19599</v>
      </c>
      <c r="E290" s="52">
        <f t="shared" si="41"/>
        <v>298</v>
      </c>
      <c r="F290" s="52">
        <f t="shared" si="41"/>
        <v>1038</v>
      </c>
      <c r="G290" s="52">
        <f t="shared" si="41"/>
        <v>75609</v>
      </c>
      <c r="H290" s="52">
        <f>H284+H283+H282+H271+H270</f>
        <v>98032</v>
      </c>
      <c r="M290" s="1">
        <v>106579</v>
      </c>
    </row>
    <row r="291" spans="1:18">
      <c r="A291" s="140" t="s">
        <v>1</v>
      </c>
      <c r="B291" s="2"/>
      <c r="C291" s="143" t="s">
        <v>67</v>
      </c>
      <c r="D291" s="144"/>
      <c r="E291" s="144"/>
      <c r="F291" s="144"/>
      <c r="G291" s="144"/>
      <c r="H291" s="145"/>
    </row>
    <row r="292" spans="1:18">
      <c r="A292" s="141"/>
      <c r="B292" s="3" t="s">
        <v>2</v>
      </c>
      <c r="C292" s="146" t="s">
        <v>3</v>
      </c>
      <c r="D292" s="146"/>
      <c r="E292" s="146" t="s">
        <v>4</v>
      </c>
      <c r="F292" s="146"/>
      <c r="G292" s="4" t="s">
        <v>5</v>
      </c>
      <c r="H292" s="140" t="s">
        <v>6</v>
      </c>
    </row>
    <row r="293" spans="1:18">
      <c r="A293" s="142"/>
      <c r="B293" s="5" t="s">
        <v>60</v>
      </c>
      <c r="C293" s="6" t="s">
        <v>7</v>
      </c>
      <c r="D293" s="7" t="s">
        <v>8</v>
      </c>
      <c r="E293" s="7" t="s">
        <v>7</v>
      </c>
      <c r="F293" s="7" t="s">
        <v>9</v>
      </c>
      <c r="G293" s="8" t="s">
        <v>10</v>
      </c>
      <c r="H293" s="142"/>
    </row>
    <row r="294" spans="1:18">
      <c r="A294" s="9" t="s">
        <v>11</v>
      </c>
      <c r="B294" s="10">
        <v>75000</v>
      </c>
      <c r="C294" s="11">
        <v>740</v>
      </c>
      <c r="D294" s="10">
        <v>7064</v>
      </c>
      <c r="E294" s="122"/>
      <c r="F294" s="122"/>
      <c r="G294" s="122">
        <v>1278</v>
      </c>
      <c r="H294" s="12">
        <f>SUM(C294:G294)</f>
        <v>9082</v>
      </c>
    </row>
    <row r="295" spans="1:18">
      <c r="A295" s="13" t="s">
        <v>12</v>
      </c>
      <c r="B295" s="14">
        <f>B296+B297+B298+B299+B300+B301+B302+B303+B304+B305</f>
        <v>58500</v>
      </c>
      <c r="C295" s="14">
        <f>SUM(C296:C305)</f>
        <v>1031</v>
      </c>
      <c r="D295" s="14">
        <f t="shared" ref="D295:H295" si="42">SUM(D296:D305)</f>
        <v>12517</v>
      </c>
      <c r="E295" s="14">
        <f t="shared" si="42"/>
        <v>300</v>
      </c>
      <c r="F295" s="14">
        <f t="shared" si="42"/>
        <v>0</v>
      </c>
      <c r="G295" s="14">
        <f t="shared" si="42"/>
        <v>676</v>
      </c>
      <c r="H295" s="14">
        <f t="shared" si="42"/>
        <v>14524</v>
      </c>
    </row>
    <row r="296" spans="1:18">
      <c r="A296" s="16" t="s">
        <v>13</v>
      </c>
      <c r="B296" s="10">
        <v>1500</v>
      </c>
      <c r="C296" s="130">
        <v>8</v>
      </c>
      <c r="D296" s="130">
        <v>90</v>
      </c>
      <c r="E296" s="130"/>
      <c r="F296" s="130"/>
      <c r="G296" s="130"/>
      <c r="H296" s="25">
        <f t="shared" ref="H296:H302" si="43">SUM(C296:G296)</f>
        <v>98</v>
      </c>
    </row>
    <row r="297" spans="1:18" ht="48">
      <c r="A297" s="18" t="s">
        <v>46</v>
      </c>
      <c r="B297" s="12">
        <v>1500</v>
      </c>
      <c r="C297" s="133"/>
      <c r="D297" s="134"/>
      <c r="E297" s="134"/>
      <c r="F297" s="134"/>
      <c r="G297" s="134"/>
      <c r="H297" s="38">
        <f t="shared" si="43"/>
        <v>0</v>
      </c>
    </row>
    <row r="298" spans="1:18">
      <c r="A298" s="22" t="s">
        <v>14</v>
      </c>
      <c r="B298" s="10">
        <v>12000</v>
      </c>
      <c r="C298" s="124">
        <v>121</v>
      </c>
      <c r="D298" s="125">
        <v>1218</v>
      </c>
      <c r="E298" s="125"/>
      <c r="F298" s="125"/>
      <c r="G298" s="125">
        <v>5</v>
      </c>
      <c r="H298" s="25">
        <f t="shared" si="43"/>
        <v>1344</v>
      </c>
    </row>
    <row r="299" spans="1:18">
      <c r="A299" s="22" t="s">
        <v>15</v>
      </c>
      <c r="B299" s="10">
        <v>2000</v>
      </c>
      <c r="C299" s="87"/>
      <c r="D299" s="117"/>
      <c r="E299" s="117"/>
      <c r="F299" s="117"/>
      <c r="G299" s="117"/>
      <c r="H299" s="38">
        <f t="shared" si="43"/>
        <v>0</v>
      </c>
    </row>
    <row r="300" spans="1:18">
      <c r="A300" s="22" t="s">
        <v>16</v>
      </c>
      <c r="B300" s="10">
        <v>500</v>
      </c>
      <c r="C300" s="87"/>
      <c r="D300" s="117"/>
      <c r="E300" s="117"/>
      <c r="F300" s="117"/>
      <c r="G300" s="117"/>
      <c r="H300" s="38">
        <f t="shared" si="43"/>
        <v>0</v>
      </c>
    </row>
    <row r="301" spans="1:18">
      <c r="A301" s="22" t="s">
        <v>17</v>
      </c>
      <c r="B301" s="10">
        <v>500</v>
      </c>
      <c r="C301" s="87"/>
      <c r="D301" s="117"/>
      <c r="E301" s="117"/>
      <c r="F301" s="117"/>
      <c r="G301" s="117"/>
      <c r="H301" s="38">
        <f t="shared" si="43"/>
        <v>0</v>
      </c>
    </row>
    <row r="302" spans="1:18">
      <c r="A302" s="22" t="s">
        <v>18</v>
      </c>
      <c r="B302" s="10">
        <v>3500</v>
      </c>
      <c r="C302" s="87"/>
      <c r="D302" s="117"/>
      <c r="E302" s="117"/>
      <c r="F302" s="117"/>
      <c r="G302" s="117"/>
      <c r="H302" s="38">
        <f t="shared" si="43"/>
        <v>0</v>
      </c>
    </row>
    <row r="303" spans="1:18" ht="48">
      <c r="A303" s="28" t="s">
        <v>19</v>
      </c>
      <c r="B303" s="12">
        <v>5000</v>
      </c>
      <c r="C303" s="53">
        <v>253</v>
      </c>
      <c r="D303" s="54">
        <v>2826</v>
      </c>
      <c r="E303" s="127">
        <v>300</v>
      </c>
      <c r="F303" s="127"/>
      <c r="G303" s="127"/>
      <c r="H303" s="25">
        <f>SUM(C303:G303)</f>
        <v>3379</v>
      </c>
    </row>
    <row r="304" spans="1:18">
      <c r="A304" s="22" t="s">
        <v>20</v>
      </c>
      <c r="B304" s="10">
        <v>20000</v>
      </c>
      <c r="C304" s="135">
        <v>649</v>
      </c>
      <c r="D304" s="135">
        <v>8383</v>
      </c>
      <c r="E304" s="135"/>
      <c r="F304" s="135"/>
      <c r="G304" s="135">
        <v>39</v>
      </c>
      <c r="H304" s="38">
        <f>SUM(C304:G304)</f>
        <v>9071</v>
      </c>
      <c r="N304" s="138"/>
      <c r="O304" s="138"/>
      <c r="P304" s="138"/>
      <c r="Q304" s="138"/>
      <c r="R304" s="138"/>
    </row>
    <row r="305" spans="1:8">
      <c r="A305" s="22" t="s">
        <v>31</v>
      </c>
      <c r="B305" s="10">
        <v>12000</v>
      </c>
      <c r="C305" s="127">
        <v>0</v>
      </c>
      <c r="D305" s="127">
        <v>0</v>
      </c>
      <c r="E305" s="127">
        <v>0</v>
      </c>
      <c r="F305" s="127">
        <v>0</v>
      </c>
      <c r="G305" s="127">
        <v>632</v>
      </c>
      <c r="H305" s="25">
        <f>SUM(C305:G305)</f>
        <v>632</v>
      </c>
    </row>
    <row r="306" spans="1:8">
      <c r="A306" s="31" t="s">
        <v>21</v>
      </c>
      <c r="B306" s="32">
        <v>3000</v>
      </c>
      <c r="C306" s="33">
        <v>4</v>
      </c>
      <c r="D306" s="34">
        <v>36</v>
      </c>
      <c r="E306" s="34"/>
      <c r="F306" s="34"/>
      <c r="G306" s="34"/>
      <c r="H306" s="17">
        <f>SUM(C306:G306)</f>
        <v>40</v>
      </c>
    </row>
    <row r="307" spans="1:8">
      <c r="A307" s="35" t="s">
        <v>22</v>
      </c>
      <c r="B307" s="36">
        <v>60000</v>
      </c>
      <c r="C307" s="37">
        <v>632</v>
      </c>
      <c r="D307" s="37">
        <v>6327</v>
      </c>
      <c r="E307" s="37"/>
      <c r="F307" s="37"/>
      <c r="G307" s="37">
        <f>765+167</f>
        <v>932</v>
      </c>
      <c r="H307" s="38">
        <f>SUM(C307:G307)</f>
        <v>7891</v>
      </c>
    </row>
    <row r="308" spans="1:8">
      <c r="A308" s="39" t="s">
        <v>23</v>
      </c>
      <c r="B308" s="40">
        <v>169500</v>
      </c>
      <c r="C308" s="41">
        <f t="shared" ref="C308" si="44">SUM(C309:C313)</f>
        <v>0</v>
      </c>
      <c r="D308" s="41"/>
      <c r="E308" s="41"/>
      <c r="F308" s="41"/>
      <c r="G308" s="41">
        <f>G312+G313</f>
        <v>31095</v>
      </c>
      <c r="H308" s="41">
        <f t="shared" ref="H308" si="45">SUM(H309:H313)</f>
        <v>31095</v>
      </c>
    </row>
    <row r="309" spans="1:8" ht="48">
      <c r="A309" s="42" t="s">
        <v>24</v>
      </c>
      <c r="B309" s="10"/>
      <c r="C309" s="43"/>
      <c r="D309" s="10"/>
      <c r="E309" s="44"/>
      <c r="F309" s="44"/>
      <c r="G309" s="12"/>
      <c r="H309" s="12">
        <f>SUM(C309:G309)</f>
        <v>0</v>
      </c>
    </row>
    <row r="310" spans="1:8">
      <c r="A310" s="16" t="s">
        <v>25</v>
      </c>
      <c r="B310" s="10"/>
      <c r="C310" s="29"/>
      <c r="D310" s="30"/>
      <c r="E310" s="30"/>
      <c r="F310" s="30"/>
      <c r="G310" s="30"/>
      <c r="H310" s="10">
        <f>SUM(C310:G310)</f>
        <v>0</v>
      </c>
    </row>
    <row r="311" spans="1:8" ht="48">
      <c r="A311" s="45" t="s">
        <v>26</v>
      </c>
      <c r="B311" s="46"/>
      <c r="C311" s="47"/>
      <c r="D311" s="48"/>
      <c r="E311" s="48"/>
      <c r="F311" s="48"/>
      <c r="G311" s="48"/>
      <c r="H311" s="10">
        <f>SUM(C311:G311)</f>
        <v>0</v>
      </c>
    </row>
    <row r="312" spans="1:8">
      <c r="A312" s="49" t="s">
        <v>27</v>
      </c>
      <c r="B312" s="46"/>
      <c r="C312" s="47"/>
      <c r="D312" s="48"/>
      <c r="E312" s="48"/>
      <c r="F312" s="48"/>
      <c r="G312" s="48">
        <v>29601</v>
      </c>
      <c r="H312" s="10">
        <f>SUM(C312:G312)</f>
        <v>29601</v>
      </c>
    </row>
    <row r="313" spans="1:8">
      <c r="A313" s="49" t="s">
        <v>68</v>
      </c>
      <c r="B313" s="46"/>
      <c r="C313" s="47"/>
      <c r="D313" s="48"/>
      <c r="E313" s="48"/>
      <c r="F313" s="48"/>
      <c r="G313" s="48">
        <f>1400+94</f>
        <v>1494</v>
      </c>
      <c r="H313" s="10">
        <f>SUM(C313:G313)</f>
        <v>1494</v>
      </c>
    </row>
    <row r="314" spans="1:8">
      <c r="A314" s="50" t="s">
        <v>6</v>
      </c>
      <c r="B314" s="51">
        <f t="shared" ref="B314:G314" si="46">B308+B307+B306+B295+B294</f>
        <v>366000</v>
      </c>
      <c r="C314" s="52">
        <f t="shared" si="46"/>
        <v>2407</v>
      </c>
      <c r="D314" s="52">
        <f t="shared" si="46"/>
        <v>25944</v>
      </c>
      <c r="E314" s="52">
        <f t="shared" si="46"/>
        <v>300</v>
      </c>
      <c r="F314" s="52">
        <f t="shared" si="46"/>
        <v>0</v>
      </c>
      <c r="G314" s="52">
        <f t="shared" si="46"/>
        <v>33981</v>
      </c>
      <c r="H314" s="52">
        <f>H308+H307+H306+H295+H294</f>
        <v>62632</v>
      </c>
    </row>
  </sheetData>
  <autoFilter ref="A1:A314" xr:uid="{32CE3E71-58F6-4FB2-ACAD-6F884556AB75}"/>
  <mergeCells count="67">
    <mergeCell ref="A243:A245"/>
    <mergeCell ref="C243:H243"/>
    <mergeCell ref="C244:D244"/>
    <mergeCell ref="E244:F244"/>
    <mergeCell ref="H244:H245"/>
    <mergeCell ref="A219:A221"/>
    <mergeCell ref="C219:H219"/>
    <mergeCell ref="C220:D220"/>
    <mergeCell ref="E220:F220"/>
    <mergeCell ref="H220:H221"/>
    <mergeCell ref="A195:A197"/>
    <mergeCell ref="C195:H195"/>
    <mergeCell ref="C196:D196"/>
    <mergeCell ref="E196:F196"/>
    <mergeCell ref="H196:H197"/>
    <mergeCell ref="A171:A173"/>
    <mergeCell ref="C171:H171"/>
    <mergeCell ref="C172:D172"/>
    <mergeCell ref="E172:F172"/>
    <mergeCell ref="H172:H173"/>
    <mergeCell ref="A75:A77"/>
    <mergeCell ref="C75:H75"/>
    <mergeCell ref="C76:D76"/>
    <mergeCell ref="E76:F76"/>
    <mergeCell ref="H76:H77"/>
    <mergeCell ref="A27:A29"/>
    <mergeCell ref="C27:H27"/>
    <mergeCell ref="C28:D28"/>
    <mergeCell ref="E28:F28"/>
    <mergeCell ref="H28:H29"/>
    <mergeCell ref="A1:H1"/>
    <mergeCell ref="A2:H2"/>
    <mergeCell ref="A3:A5"/>
    <mergeCell ref="C3:H3"/>
    <mergeCell ref="C4:D4"/>
    <mergeCell ref="E4:F4"/>
    <mergeCell ref="H4:H5"/>
    <mergeCell ref="A51:A53"/>
    <mergeCell ref="C51:H51"/>
    <mergeCell ref="C52:D52"/>
    <mergeCell ref="E52:F52"/>
    <mergeCell ref="H52:H53"/>
    <mergeCell ref="H100:H101"/>
    <mergeCell ref="E100:F100"/>
    <mergeCell ref="C100:D100"/>
    <mergeCell ref="C99:H99"/>
    <mergeCell ref="A99:A101"/>
    <mergeCell ref="A123:A125"/>
    <mergeCell ref="C123:H123"/>
    <mergeCell ref="C124:D124"/>
    <mergeCell ref="E124:F124"/>
    <mergeCell ref="H124:H125"/>
    <mergeCell ref="A147:A149"/>
    <mergeCell ref="C147:H147"/>
    <mergeCell ref="C148:D148"/>
    <mergeCell ref="E148:F148"/>
    <mergeCell ref="H148:H149"/>
    <mergeCell ref="A267:A269"/>
    <mergeCell ref="C267:H267"/>
    <mergeCell ref="C268:D268"/>
    <mergeCell ref="E268:F268"/>
    <mergeCell ref="H268:H269"/>
    <mergeCell ref="A291:A293"/>
    <mergeCell ref="C291:H291"/>
    <mergeCell ref="C292:D292"/>
    <mergeCell ref="E292:F292"/>
    <mergeCell ref="H292:H293"/>
  </mergeCells>
  <pageMargins left="0.31496062992125984" right="0.11811023622047245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0A78-857E-4909-B250-9DF4D8487053}">
  <dimension ref="A1:CD30"/>
  <sheetViews>
    <sheetView topLeftCell="A16" zoomScale="85" zoomScaleNormal="85" workbookViewId="0">
      <selection activeCell="A25" sqref="A25"/>
    </sheetView>
  </sheetViews>
  <sheetFormatPr defaultRowHeight="24"/>
  <cols>
    <col min="1" max="1" width="38.7109375" style="1" customWidth="1"/>
    <col min="2" max="2" width="10.28515625" style="1" bestFit="1" customWidth="1"/>
    <col min="3" max="3" width="6.42578125" style="57" hidden="1" customWidth="1"/>
    <col min="4" max="4" width="8.7109375" style="1" hidden="1" customWidth="1"/>
    <col min="5" max="5" width="5.7109375" style="1" hidden="1" customWidth="1"/>
    <col min="6" max="6" width="9.140625" style="1" hidden="1" customWidth="1"/>
    <col min="7" max="7" width="10.42578125" style="1" hidden="1" customWidth="1"/>
    <col min="8" max="8" width="9.42578125" style="1" hidden="1" customWidth="1"/>
    <col min="9" max="9" width="6.28515625" style="1" hidden="1" customWidth="1"/>
    <col min="10" max="10" width="8.7109375" style="1" hidden="1" customWidth="1"/>
    <col min="11" max="11" width="6" style="1" hidden="1" customWidth="1"/>
    <col min="12" max="12" width="9.140625" style="1" hidden="1" customWidth="1"/>
    <col min="13" max="13" width="10.42578125" style="1" hidden="1" customWidth="1"/>
    <col min="14" max="14" width="9.28515625" style="1" hidden="1" customWidth="1"/>
    <col min="15" max="15" width="6.42578125" style="1" hidden="1" customWidth="1"/>
    <col min="16" max="16" width="8.7109375" style="1" hidden="1" customWidth="1"/>
    <col min="17" max="17" width="5.7109375" style="1" hidden="1" customWidth="1"/>
    <col min="18" max="18" width="9.140625" style="1" hidden="1" customWidth="1"/>
    <col min="19" max="19" width="10.42578125" style="1" hidden="1" customWidth="1"/>
    <col min="20" max="20" width="8.85546875" style="1" hidden="1" customWidth="1"/>
    <col min="21" max="21" width="7" style="1" hidden="1" customWidth="1"/>
    <col min="22" max="22" width="8.7109375" style="1" hidden="1" customWidth="1"/>
    <col min="23" max="23" width="5.85546875" style="1" hidden="1" customWidth="1"/>
    <col min="24" max="24" width="9.140625" style="1" hidden="1" customWidth="1"/>
    <col min="25" max="25" width="10.42578125" style="1" hidden="1" customWidth="1"/>
    <col min="26" max="26" width="9.85546875" style="1" hidden="1" customWidth="1"/>
    <col min="27" max="27" width="7" style="1" hidden="1" customWidth="1"/>
    <col min="28" max="28" width="8.7109375" style="1" hidden="1" customWidth="1"/>
    <col min="29" max="29" width="5.85546875" style="1" hidden="1" customWidth="1"/>
    <col min="30" max="30" width="9.140625" style="1" hidden="1" customWidth="1"/>
    <col min="31" max="31" width="10.42578125" style="1" hidden="1" customWidth="1"/>
    <col min="32" max="32" width="9.85546875" style="1" hidden="1" customWidth="1"/>
    <col min="33" max="33" width="7" style="1" hidden="1" customWidth="1"/>
    <col min="34" max="34" width="8.7109375" style="1" hidden="1" customWidth="1"/>
    <col min="35" max="35" width="5.85546875" style="1" hidden="1" customWidth="1"/>
    <col min="36" max="36" width="9.140625" style="1" hidden="1" customWidth="1"/>
    <col min="37" max="37" width="10.42578125" style="1" hidden="1" customWidth="1"/>
    <col min="38" max="38" width="9.85546875" style="1" hidden="1" customWidth="1"/>
    <col min="39" max="39" width="5.5703125" style="1" hidden="1" customWidth="1"/>
    <col min="40" max="40" width="8.7109375" style="1" hidden="1" customWidth="1"/>
    <col min="41" max="41" width="5.7109375" style="1" hidden="1" customWidth="1"/>
    <col min="42" max="42" width="9.140625" style="1" hidden="1" customWidth="1"/>
    <col min="43" max="43" width="10.42578125" style="1" hidden="1" customWidth="1"/>
    <col min="44" max="44" width="8.85546875" style="1" hidden="1" customWidth="1"/>
    <col min="45" max="45" width="5.7109375" style="1" hidden="1" customWidth="1"/>
    <col min="46" max="46" width="8.7109375" style="1" hidden="1" customWidth="1"/>
    <col min="47" max="47" width="4.85546875" style="1" hidden="1" customWidth="1"/>
    <col min="48" max="48" width="9.140625" style="1" hidden="1" customWidth="1"/>
    <col min="49" max="49" width="10.42578125" style="1" hidden="1" customWidth="1"/>
    <col min="50" max="50" width="9" style="1" hidden="1" customWidth="1"/>
    <col min="51" max="51" width="6.28515625" style="1" hidden="1" customWidth="1"/>
    <col min="52" max="52" width="8.7109375" style="1" hidden="1" customWidth="1"/>
    <col min="53" max="53" width="6.5703125" style="1" hidden="1" customWidth="1"/>
    <col min="54" max="54" width="9.140625" style="1" hidden="1" customWidth="1"/>
    <col min="55" max="55" width="10.42578125" style="1" hidden="1" customWidth="1"/>
    <col min="56" max="56" width="8.85546875" style="1" hidden="1" customWidth="1"/>
    <col min="57" max="57" width="7.7109375" style="1" hidden="1" customWidth="1"/>
    <col min="58" max="58" width="8.85546875" style="1" hidden="1" customWidth="1"/>
    <col min="59" max="59" width="5.28515625" style="1" hidden="1" customWidth="1"/>
    <col min="60" max="60" width="9.140625" style="1" hidden="1" customWidth="1"/>
    <col min="61" max="61" width="10.42578125" style="1" hidden="1" customWidth="1"/>
    <col min="62" max="62" width="8.85546875" style="1" hidden="1" customWidth="1"/>
    <col min="63" max="63" width="7.7109375" style="1" hidden="1" customWidth="1"/>
    <col min="64" max="64" width="8.85546875" style="1" hidden="1" customWidth="1"/>
    <col min="65" max="65" width="6.42578125" style="1" hidden="1" customWidth="1"/>
    <col min="66" max="66" width="9.140625" style="1" hidden="1" customWidth="1"/>
    <col min="67" max="67" width="10.42578125" style="1" hidden="1" customWidth="1"/>
    <col min="68" max="68" width="9.140625" style="1" hidden="1" customWidth="1"/>
    <col min="69" max="69" width="8" style="1" hidden="1" customWidth="1"/>
    <col min="70" max="70" width="9.140625" style="1" hidden="1" customWidth="1"/>
    <col min="71" max="71" width="6.28515625" style="1" hidden="1" customWidth="1"/>
    <col min="72" max="72" width="9.140625" style="1" hidden="1" customWidth="1"/>
    <col min="73" max="73" width="10.42578125" style="1" hidden="1" customWidth="1"/>
    <col min="74" max="74" width="9.42578125" style="1" hidden="1" customWidth="1"/>
    <col min="75" max="75" width="8.28515625" style="1" bestFit="1" customWidth="1"/>
    <col min="76" max="76" width="12.42578125" style="1" customWidth="1"/>
    <col min="77" max="77" width="9.5703125" style="1" customWidth="1"/>
    <col min="78" max="78" width="11.42578125" style="1" customWidth="1"/>
    <col min="79" max="79" width="11.85546875" style="1" customWidth="1"/>
    <col min="80" max="80" width="11.5703125" style="1" bestFit="1" customWidth="1"/>
    <col min="81" max="81" width="8.85546875" style="1" customWidth="1"/>
    <col min="82" max="82" width="9.7109375" style="1" hidden="1" customWidth="1"/>
    <col min="83" max="248" width="9.140625" style="1"/>
    <col min="249" max="249" width="34.7109375" style="1" customWidth="1"/>
    <col min="250" max="250" width="9.28515625" style="1" bestFit="1" customWidth="1"/>
    <col min="251" max="322" width="0" style="1" hidden="1" customWidth="1"/>
    <col min="323" max="323" width="7.140625" style="1" bestFit="1" customWidth="1"/>
    <col min="324" max="324" width="9.42578125" style="1" customWidth="1"/>
    <col min="325" max="325" width="6.85546875" style="1" customWidth="1"/>
    <col min="326" max="326" width="8" style="1" customWidth="1"/>
    <col min="327" max="328" width="9.28515625" style="1" bestFit="1" customWidth="1"/>
    <col min="329" max="329" width="7.42578125" style="1" customWidth="1"/>
    <col min="330" max="330" width="9.42578125" style="1" bestFit="1" customWidth="1"/>
    <col min="331" max="331" width="9.140625" style="1"/>
    <col min="332" max="332" width="9.42578125" style="1" bestFit="1" customWidth="1"/>
    <col min="333" max="504" width="9.140625" style="1"/>
    <col min="505" max="505" width="34.7109375" style="1" customWidth="1"/>
    <col min="506" max="506" width="9.28515625" style="1" bestFit="1" customWidth="1"/>
    <col min="507" max="578" width="0" style="1" hidden="1" customWidth="1"/>
    <col min="579" max="579" width="7.140625" style="1" bestFit="1" customWidth="1"/>
    <col min="580" max="580" width="9.42578125" style="1" customWidth="1"/>
    <col min="581" max="581" width="6.85546875" style="1" customWidth="1"/>
    <col min="582" max="582" width="8" style="1" customWidth="1"/>
    <col min="583" max="584" width="9.28515625" style="1" bestFit="1" customWidth="1"/>
    <col min="585" max="585" width="7.42578125" style="1" customWidth="1"/>
    <col min="586" max="586" width="9.42578125" style="1" bestFit="1" customWidth="1"/>
    <col min="587" max="587" width="9.140625" style="1"/>
    <col min="588" max="588" width="9.42578125" style="1" bestFit="1" customWidth="1"/>
    <col min="589" max="760" width="9.140625" style="1"/>
    <col min="761" max="761" width="34.7109375" style="1" customWidth="1"/>
    <col min="762" max="762" width="9.28515625" style="1" bestFit="1" customWidth="1"/>
    <col min="763" max="834" width="0" style="1" hidden="1" customWidth="1"/>
    <col min="835" max="835" width="7.140625" style="1" bestFit="1" customWidth="1"/>
    <col min="836" max="836" width="9.42578125" style="1" customWidth="1"/>
    <col min="837" max="837" width="6.85546875" style="1" customWidth="1"/>
    <col min="838" max="838" width="8" style="1" customWidth="1"/>
    <col min="839" max="840" width="9.28515625" style="1" bestFit="1" customWidth="1"/>
    <col min="841" max="841" width="7.42578125" style="1" customWidth="1"/>
    <col min="842" max="842" width="9.42578125" style="1" bestFit="1" customWidth="1"/>
    <col min="843" max="843" width="9.140625" style="1"/>
    <col min="844" max="844" width="9.42578125" style="1" bestFit="1" customWidth="1"/>
    <col min="845" max="1016" width="9.140625" style="1"/>
    <col min="1017" max="1017" width="34.7109375" style="1" customWidth="1"/>
    <col min="1018" max="1018" width="9.28515625" style="1" bestFit="1" customWidth="1"/>
    <col min="1019" max="1090" width="0" style="1" hidden="1" customWidth="1"/>
    <col min="1091" max="1091" width="7.140625" style="1" bestFit="1" customWidth="1"/>
    <col min="1092" max="1092" width="9.42578125" style="1" customWidth="1"/>
    <col min="1093" max="1093" width="6.85546875" style="1" customWidth="1"/>
    <col min="1094" max="1094" width="8" style="1" customWidth="1"/>
    <col min="1095" max="1096" width="9.28515625" style="1" bestFit="1" customWidth="1"/>
    <col min="1097" max="1097" width="7.42578125" style="1" customWidth="1"/>
    <col min="1098" max="1098" width="9.42578125" style="1" bestFit="1" customWidth="1"/>
    <col min="1099" max="1099" width="9.140625" style="1"/>
    <col min="1100" max="1100" width="9.42578125" style="1" bestFit="1" customWidth="1"/>
    <col min="1101" max="1272" width="9.140625" style="1"/>
    <col min="1273" max="1273" width="34.7109375" style="1" customWidth="1"/>
    <col min="1274" max="1274" width="9.28515625" style="1" bestFit="1" customWidth="1"/>
    <col min="1275" max="1346" width="0" style="1" hidden="1" customWidth="1"/>
    <col min="1347" max="1347" width="7.140625" style="1" bestFit="1" customWidth="1"/>
    <col min="1348" max="1348" width="9.42578125" style="1" customWidth="1"/>
    <col min="1349" max="1349" width="6.85546875" style="1" customWidth="1"/>
    <col min="1350" max="1350" width="8" style="1" customWidth="1"/>
    <col min="1351" max="1352" width="9.28515625" style="1" bestFit="1" customWidth="1"/>
    <col min="1353" max="1353" width="7.42578125" style="1" customWidth="1"/>
    <col min="1354" max="1354" width="9.42578125" style="1" bestFit="1" customWidth="1"/>
    <col min="1355" max="1355" width="9.140625" style="1"/>
    <col min="1356" max="1356" width="9.42578125" style="1" bestFit="1" customWidth="1"/>
    <col min="1357" max="1528" width="9.140625" style="1"/>
    <col min="1529" max="1529" width="34.7109375" style="1" customWidth="1"/>
    <col min="1530" max="1530" width="9.28515625" style="1" bestFit="1" customWidth="1"/>
    <col min="1531" max="1602" width="0" style="1" hidden="1" customWidth="1"/>
    <col min="1603" max="1603" width="7.140625" style="1" bestFit="1" customWidth="1"/>
    <col min="1604" max="1604" width="9.42578125" style="1" customWidth="1"/>
    <col min="1605" max="1605" width="6.85546875" style="1" customWidth="1"/>
    <col min="1606" max="1606" width="8" style="1" customWidth="1"/>
    <col min="1607" max="1608" width="9.28515625" style="1" bestFit="1" customWidth="1"/>
    <col min="1609" max="1609" width="7.42578125" style="1" customWidth="1"/>
    <col min="1610" max="1610" width="9.42578125" style="1" bestFit="1" customWidth="1"/>
    <col min="1611" max="1611" width="9.140625" style="1"/>
    <col min="1612" max="1612" width="9.42578125" style="1" bestFit="1" customWidth="1"/>
    <col min="1613" max="1784" width="9.140625" style="1"/>
    <col min="1785" max="1785" width="34.7109375" style="1" customWidth="1"/>
    <col min="1786" max="1786" width="9.28515625" style="1" bestFit="1" customWidth="1"/>
    <col min="1787" max="1858" width="0" style="1" hidden="1" customWidth="1"/>
    <col min="1859" max="1859" width="7.140625" style="1" bestFit="1" customWidth="1"/>
    <col min="1860" max="1860" width="9.42578125" style="1" customWidth="1"/>
    <col min="1861" max="1861" width="6.85546875" style="1" customWidth="1"/>
    <col min="1862" max="1862" width="8" style="1" customWidth="1"/>
    <col min="1863" max="1864" width="9.28515625" style="1" bestFit="1" customWidth="1"/>
    <col min="1865" max="1865" width="7.42578125" style="1" customWidth="1"/>
    <col min="1866" max="1866" width="9.42578125" style="1" bestFit="1" customWidth="1"/>
    <col min="1867" max="1867" width="9.140625" style="1"/>
    <col min="1868" max="1868" width="9.42578125" style="1" bestFit="1" customWidth="1"/>
    <col min="1869" max="2040" width="9.140625" style="1"/>
    <col min="2041" max="2041" width="34.7109375" style="1" customWidth="1"/>
    <col min="2042" max="2042" width="9.28515625" style="1" bestFit="1" customWidth="1"/>
    <col min="2043" max="2114" width="0" style="1" hidden="1" customWidth="1"/>
    <col min="2115" max="2115" width="7.140625" style="1" bestFit="1" customWidth="1"/>
    <col min="2116" max="2116" width="9.42578125" style="1" customWidth="1"/>
    <col min="2117" max="2117" width="6.85546875" style="1" customWidth="1"/>
    <col min="2118" max="2118" width="8" style="1" customWidth="1"/>
    <col min="2119" max="2120" width="9.28515625" style="1" bestFit="1" customWidth="1"/>
    <col min="2121" max="2121" width="7.42578125" style="1" customWidth="1"/>
    <col min="2122" max="2122" width="9.42578125" style="1" bestFit="1" customWidth="1"/>
    <col min="2123" max="2123" width="9.140625" style="1"/>
    <col min="2124" max="2124" width="9.42578125" style="1" bestFit="1" customWidth="1"/>
    <col min="2125" max="2296" width="9.140625" style="1"/>
    <col min="2297" max="2297" width="34.7109375" style="1" customWidth="1"/>
    <col min="2298" max="2298" width="9.28515625" style="1" bestFit="1" customWidth="1"/>
    <col min="2299" max="2370" width="0" style="1" hidden="1" customWidth="1"/>
    <col min="2371" max="2371" width="7.140625" style="1" bestFit="1" customWidth="1"/>
    <col min="2372" max="2372" width="9.42578125" style="1" customWidth="1"/>
    <col min="2373" max="2373" width="6.85546875" style="1" customWidth="1"/>
    <col min="2374" max="2374" width="8" style="1" customWidth="1"/>
    <col min="2375" max="2376" width="9.28515625" style="1" bestFit="1" customWidth="1"/>
    <col min="2377" max="2377" width="7.42578125" style="1" customWidth="1"/>
    <col min="2378" max="2378" width="9.42578125" style="1" bestFit="1" customWidth="1"/>
    <col min="2379" max="2379" width="9.140625" style="1"/>
    <col min="2380" max="2380" width="9.42578125" style="1" bestFit="1" customWidth="1"/>
    <col min="2381" max="2552" width="9.140625" style="1"/>
    <col min="2553" max="2553" width="34.7109375" style="1" customWidth="1"/>
    <col min="2554" max="2554" width="9.28515625" style="1" bestFit="1" customWidth="1"/>
    <col min="2555" max="2626" width="0" style="1" hidden="1" customWidth="1"/>
    <col min="2627" max="2627" width="7.140625" style="1" bestFit="1" customWidth="1"/>
    <col min="2628" max="2628" width="9.42578125" style="1" customWidth="1"/>
    <col min="2629" max="2629" width="6.85546875" style="1" customWidth="1"/>
    <col min="2630" max="2630" width="8" style="1" customWidth="1"/>
    <col min="2631" max="2632" width="9.28515625" style="1" bestFit="1" customWidth="1"/>
    <col min="2633" max="2633" width="7.42578125" style="1" customWidth="1"/>
    <col min="2634" max="2634" width="9.42578125" style="1" bestFit="1" customWidth="1"/>
    <col min="2635" max="2635" width="9.140625" style="1"/>
    <col min="2636" max="2636" width="9.42578125" style="1" bestFit="1" customWidth="1"/>
    <col min="2637" max="2808" width="9.140625" style="1"/>
    <col min="2809" max="2809" width="34.7109375" style="1" customWidth="1"/>
    <col min="2810" max="2810" width="9.28515625" style="1" bestFit="1" customWidth="1"/>
    <col min="2811" max="2882" width="0" style="1" hidden="1" customWidth="1"/>
    <col min="2883" max="2883" width="7.140625" style="1" bestFit="1" customWidth="1"/>
    <col min="2884" max="2884" width="9.42578125" style="1" customWidth="1"/>
    <col min="2885" max="2885" width="6.85546875" style="1" customWidth="1"/>
    <col min="2886" max="2886" width="8" style="1" customWidth="1"/>
    <col min="2887" max="2888" width="9.28515625" style="1" bestFit="1" customWidth="1"/>
    <col min="2889" max="2889" width="7.42578125" style="1" customWidth="1"/>
    <col min="2890" max="2890" width="9.42578125" style="1" bestFit="1" customWidth="1"/>
    <col min="2891" max="2891" width="9.140625" style="1"/>
    <col min="2892" max="2892" width="9.42578125" style="1" bestFit="1" customWidth="1"/>
    <col min="2893" max="3064" width="9.140625" style="1"/>
    <col min="3065" max="3065" width="34.7109375" style="1" customWidth="1"/>
    <col min="3066" max="3066" width="9.28515625" style="1" bestFit="1" customWidth="1"/>
    <col min="3067" max="3138" width="0" style="1" hidden="1" customWidth="1"/>
    <col min="3139" max="3139" width="7.140625" style="1" bestFit="1" customWidth="1"/>
    <col min="3140" max="3140" width="9.42578125" style="1" customWidth="1"/>
    <col min="3141" max="3141" width="6.85546875" style="1" customWidth="1"/>
    <col min="3142" max="3142" width="8" style="1" customWidth="1"/>
    <col min="3143" max="3144" width="9.28515625" style="1" bestFit="1" customWidth="1"/>
    <col min="3145" max="3145" width="7.42578125" style="1" customWidth="1"/>
    <col min="3146" max="3146" width="9.42578125" style="1" bestFit="1" customWidth="1"/>
    <col min="3147" max="3147" width="9.140625" style="1"/>
    <col min="3148" max="3148" width="9.42578125" style="1" bestFit="1" customWidth="1"/>
    <col min="3149" max="3320" width="9.140625" style="1"/>
    <col min="3321" max="3321" width="34.7109375" style="1" customWidth="1"/>
    <col min="3322" max="3322" width="9.28515625" style="1" bestFit="1" customWidth="1"/>
    <col min="3323" max="3394" width="0" style="1" hidden="1" customWidth="1"/>
    <col min="3395" max="3395" width="7.140625" style="1" bestFit="1" customWidth="1"/>
    <col min="3396" max="3396" width="9.42578125" style="1" customWidth="1"/>
    <col min="3397" max="3397" width="6.85546875" style="1" customWidth="1"/>
    <col min="3398" max="3398" width="8" style="1" customWidth="1"/>
    <col min="3399" max="3400" width="9.28515625" style="1" bestFit="1" customWidth="1"/>
    <col min="3401" max="3401" width="7.42578125" style="1" customWidth="1"/>
    <col min="3402" max="3402" width="9.42578125" style="1" bestFit="1" customWidth="1"/>
    <col min="3403" max="3403" width="9.140625" style="1"/>
    <col min="3404" max="3404" width="9.42578125" style="1" bestFit="1" customWidth="1"/>
    <col min="3405" max="3576" width="9.140625" style="1"/>
    <col min="3577" max="3577" width="34.7109375" style="1" customWidth="1"/>
    <col min="3578" max="3578" width="9.28515625" style="1" bestFit="1" customWidth="1"/>
    <col min="3579" max="3650" width="0" style="1" hidden="1" customWidth="1"/>
    <col min="3651" max="3651" width="7.140625" style="1" bestFit="1" customWidth="1"/>
    <col min="3652" max="3652" width="9.42578125" style="1" customWidth="1"/>
    <col min="3653" max="3653" width="6.85546875" style="1" customWidth="1"/>
    <col min="3654" max="3654" width="8" style="1" customWidth="1"/>
    <col min="3655" max="3656" width="9.28515625" style="1" bestFit="1" customWidth="1"/>
    <col min="3657" max="3657" width="7.42578125" style="1" customWidth="1"/>
    <col min="3658" max="3658" width="9.42578125" style="1" bestFit="1" customWidth="1"/>
    <col min="3659" max="3659" width="9.140625" style="1"/>
    <col min="3660" max="3660" width="9.42578125" style="1" bestFit="1" customWidth="1"/>
    <col min="3661" max="3832" width="9.140625" style="1"/>
    <col min="3833" max="3833" width="34.7109375" style="1" customWidth="1"/>
    <col min="3834" max="3834" width="9.28515625" style="1" bestFit="1" customWidth="1"/>
    <col min="3835" max="3906" width="0" style="1" hidden="1" customWidth="1"/>
    <col min="3907" max="3907" width="7.140625" style="1" bestFit="1" customWidth="1"/>
    <col min="3908" max="3908" width="9.42578125" style="1" customWidth="1"/>
    <col min="3909" max="3909" width="6.85546875" style="1" customWidth="1"/>
    <col min="3910" max="3910" width="8" style="1" customWidth="1"/>
    <col min="3911" max="3912" width="9.28515625" style="1" bestFit="1" customWidth="1"/>
    <col min="3913" max="3913" width="7.42578125" style="1" customWidth="1"/>
    <col min="3914" max="3914" width="9.42578125" style="1" bestFit="1" customWidth="1"/>
    <col min="3915" max="3915" width="9.140625" style="1"/>
    <col min="3916" max="3916" width="9.42578125" style="1" bestFit="1" customWidth="1"/>
    <col min="3917" max="4088" width="9.140625" style="1"/>
    <col min="4089" max="4089" width="34.7109375" style="1" customWidth="1"/>
    <col min="4090" max="4090" width="9.28515625" style="1" bestFit="1" customWidth="1"/>
    <col min="4091" max="4162" width="0" style="1" hidden="1" customWidth="1"/>
    <col min="4163" max="4163" width="7.140625" style="1" bestFit="1" customWidth="1"/>
    <col min="4164" max="4164" width="9.42578125" style="1" customWidth="1"/>
    <col min="4165" max="4165" width="6.85546875" style="1" customWidth="1"/>
    <col min="4166" max="4166" width="8" style="1" customWidth="1"/>
    <col min="4167" max="4168" width="9.28515625" style="1" bestFit="1" customWidth="1"/>
    <col min="4169" max="4169" width="7.42578125" style="1" customWidth="1"/>
    <col min="4170" max="4170" width="9.42578125" style="1" bestFit="1" customWidth="1"/>
    <col min="4171" max="4171" width="9.140625" style="1"/>
    <col min="4172" max="4172" width="9.42578125" style="1" bestFit="1" customWidth="1"/>
    <col min="4173" max="4344" width="9.140625" style="1"/>
    <col min="4345" max="4345" width="34.7109375" style="1" customWidth="1"/>
    <col min="4346" max="4346" width="9.28515625" style="1" bestFit="1" customWidth="1"/>
    <col min="4347" max="4418" width="0" style="1" hidden="1" customWidth="1"/>
    <col min="4419" max="4419" width="7.140625" style="1" bestFit="1" customWidth="1"/>
    <col min="4420" max="4420" width="9.42578125" style="1" customWidth="1"/>
    <col min="4421" max="4421" width="6.85546875" style="1" customWidth="1"/>
    <col min="4422" max="4422" width="8" style="1" customWidth="1"/>
    <col min="4423" max="4424" width="9.28515625" style="1" bestFit="1" customWidth="1"/>
    <col min="4425" max="4425" width="7.42578125" style="1" customWidth="1"/>
    <col min="4426" max="4426" width="9.42578125" style="1" bestFit="1" customWidth="1"/>
    <col min="4427" max="4427" width="9.140625" style="1"/>
    <col min="4428" max="4428" width="9.42578125" style="1" bestFit="1" customWidth="1"/>
    <col min="4429" max="4600" width="9.140625" style="1"/>
    <col min="4601" max="4601" width="34.7109375" style="1" customWidth="1"/>
    <col min="4602" max="4602" width="9.28515625" style="1" bestFit="1" customWidth="1"/>
    <col min="4603" max="4674" width="0" style="1" hidden="1" customWidth="1"/>
    <col min="4675" max="4675" width="7.140625" style="1" bestFit="1" customWidth="1"/>
    <col min="4676" max="4676" width="9.42578125" style="1" customWidth="1"/>
    <col min="4677" max="4677" width="6.85546875" style="1" customWidth="1"/>
    <col min="4678" max="4678" width="8" style="1" customWidth="1"/>
    <col min="4679" max="4680" width="9.28515625" style="1" bestFit="1" customWidth="1"/>
    <col min="4681" max="4681" width="7.42578125" style="1" customWidth="1"/>
    <col min="4682" max="4682" width="9.42578125" style="1" bestFit="1" customWidth="1"/>
    <col min="4683" max="4683" width="9.140625" style="1"/>
    <col min="4684" max="4684" width="9.42578125" style="1" bestFit="1" customWidth="1"/>
    <col min="4685" max="4856" width="9.140625" style="1"/>
    <col min="4857" max="4857" width="34.7109375" style="1" customWidth="1"/>
    <col min="4858" max="4858" width="9.28515625" style="1" bestFit="1" customWidth="1"/>
    <col min="4859" max="4930" width="0" style="1" hidden="1" customWidth="1"/>
    <col min="4931" max="4931" width="7.140625" style="1" bestFit="1" customWidth="1"/>
    <col min="4932" max="4932" width="9.42578125" style="1" customWidth="1"/>
    <col min="4933" max="4933" width="6.85546875" style="1" customWidth="1"/>
    <col min="4934" max="4934" width="8" style="1" customWidth="1"/>
    <col min="4935" max="4936" width="9.28515625" style="1" bestFit="1" customWidth="1"/>
    <col min="4937" max="4937" width="7.42578125" style="1" customWidth="1"/>
    <col min="4938" max="4938" width="9.42578125" style="1" bestFit="1" customWidth="1"/>
    <col min="4939" max="4939" width="9.140625" style="1"/>
    <col min="4940" max="4940" width="9.42578125" style="1" bestFit="1" customWidth="1"/>
    <col min="4941" max="5112" width="9.140625" style="1"/>
    <col min="5113" max="5113" width="34.7109375" style="1" customWidth="1"/>
    <col min="5114" max="5114" width="9.28515625" style="1" bestFit="1" customWidth="1"/>
    <col min="5115" max="5186" width="0" style="1" hidden="1" customWidth="1"/>
    <col min="5187" max="5187" width="7.140625" style="1" bestFit="1" customWidth="1"/>
    <col min="5188" max="5188" width="9.42578125" style="1" customWidth="1"/>
    <col min="5189" max="5189" width="6.85546875" style="1" customWidth="1"/>
    <col min="5190" max="5190" width="8" style="1" customWidth="1"/>
    <col min="5191" max="5192" width="9.28515625" style="1" bestFit="1" customWidth="1"/>
    <col min="5193" max="5193" width="7.42578125" style="1" customWidth="1"/>
    <col min="5194" max="5194" width="9.42578125" style="1" bestFit="1" customWidth="1"/>
    <col min="5195" max="5195" width="9.140625" style="1"/>
    <col min="5196" max="5196" width="9.42578125" style="1" bestFit="1" customWidth="1"/>
    <col min="5197" max="5368" width="9.140625" style="1"/>
    <col min="5369" max="5369" width="34.7109375" style="1" customWidth="1"/>
    <col min="5370" max="5370" width="9.28515625" style="1" bestFit="1" customWidth="1"/>
    <col min="5371" max="5442" width="0" style="1" hidden="1" customWidth="1"/>
    <col min="5443" max="5443" width="7.140625" style="1" bestFit="1" customWidth="1"/>
    <col min="5444" max="5444" width="9.42578125" style="1" customWidth="1"/>
    <col min="5445" max="5445" width="6.85546875" style="1" customWidth="1"/>
    <col min="5446" max="5446" width="8" style="1" customWidth="1"/>
    <col min="5447" max="5448" width="9.28515625" style="1" bestFit="1" customWidth="1"/>
    <col min="5449" max="5449" width="7.42578125" style="1" customWidth="1"/>
    <col min="5450" max="5450" width="9.42578125" style="1" bestFit="1" customWidth="1"/>
    <col min="5451" max="5451" width="9.140625" style="1"/>
    <col min="5452" max="5452" width="9.42578125" style="1" bestFit="1" customWidth="1"/>
    <col min="5453" max="5624" width="9.140625" style="1"/>
    <col min="5625" max="5625" width="34.7109375" style="1" customWidth="1"/>
    <col min="5626" max="5626" width="9.28515625" style="1" bestFit="1" customWidth="1"/>
    <col min="5627" max="5698" width="0" style="1" hidden="1" customWidth="1"/>
    <col min="5699" max="5699" width="7.140625" style="1" bestFit="1" customWidth="1"/>
    <col min="5700" max="5700" width="9.42578125" style="1" customWidth="1"/>
    <col min="5701" max="5701" width="6.85546875" style="1" customWidth="1"/>
    <col min="5702" max="5702" width="8" style="1" customWidth="1"/>
    <col min="5703" max="5704" width="9.28515625" style="1" bestFit="1" customWidth="1"/>
    <col min="5705" max="5705" width="7.42578125" style="1" customWidth="1"/>
    <col min="5706" max="5706" width="9.42578125" style="1" bestFit="1" customWidth="1"/>
    <col min="5707" max="5707" width="9.140625" style="1"/>
    <col min="5708" max="5708" width="9.42578125" style="1" bestFit="1" customWidth="1"/>
    <col min="5709" max="5880" width="9.140625" style="1"/>
    <col min="5881" max="5881" width="34.7109375" style="1" customWidth="1"/>
    <col min="5882" max="5882" width="9.28515625" style="1" bestFit="1" customWidth="1"/>
    <col min="5883" max="5954" width="0" style="1" hidden="1" customWidth="1"/>
    <col min="5955" max="5955" width="7.140625" style="1" bestFit="1" customWidth="1"/>
    <col min="5956" max="5956" width="9.42578125" style="1" customWidth="1"/>
    <col min="5957" max="5957" width="6.85546875" style="1" customWidth="1"/>
    <col min="5958" max="5958" width="8" style="1" customWidth="1"/>
    <col min="5959" max="5960" width="9.28515625" style="1" bestFit="1" customWidth="1"/>
    <col min="5961" max="5961" width="7.42578125" style="1" customWidth="1"/>
    <col min="5962" max="5962" width="9.42578125" style="1" bestFit="1" customWidth="1"/>
    <col min="5963" max="5963" width="9.140625" style="1"/>
    <col min="5964" max="5964" width="9.42578125" style="1" bestFit="1" customWidth="1"/>
    <col min="5965" max="6136" width="9.140625" style="1"/>
    <col min="6137" max="6137" width="34.7109375" style="1" customWidth="1"/>
    <col min="6138" max="6138" width="9.28515625" style="1" bestFit="1" customWidth="1"/>
    <col min="6139" max="6210" width="0" style="1" hidden="1" customWidth="1"/>
    <col min="6211" max="6211" width="7.140625" style="1" bestFit="1" customWidth="1"/>
    <col min="6212" max="6212" width="9.42578125" style="1" customWidth="1"/>
    <col min="6213" max="6213" width="6.85546875" style="1" customWidth="1"/>
    <col min="6214" max="6214" width="8" style="1" customWidth="1"/>
    <col min="6215" max="6216" width="9.28515625" style="1" bestFit="1" customWidth="1"/>
    <col min="6217" max="6217" width="7.42578125" style="1" customWidth="1"/>
    <col min="6218" max="6218" width="9.42578125" style="1" bestFit="1" customWidth="1"/>
    <col min="6219" max="6219" width="9.140625" style="1"/>
    <col min="6220" max="6220" width="9.42578125" style="1" bestFit="1" customWidth="1"/>
    <col min="6221" max="6392" width="9.140625" style="1"/>
    <col min="6393" max="6393" width="34.7109375" style="1" customWidth="1"/>
    <col min="6394" max="6394" width="9.28515625" style="1" bestFit="1" customWidth="1"/>
    <col min="6395" max="6466" width="0" style="1" hidden="1" customWidth="1"/>
    <col min="6467" max="6467" width="7.140625" style="1" bestFit="1" customWidth="1"/>
    <col min="6468" max="6468" width="9.42578125" style="1" customWidth="1"/>
    <col min="6469" max="6469" width="6.85546875" style="1" customWidth="1"/>
    <col min="6470" max="6470" width="8" style="1" customWidth="1"/>
    <col min="6471" max="6472" width="9.28515625" style="1" bestFit="1" customWidth="1"/>
    <col min="6473" max="6473" width="7.42578125" style="1" customWidth="1"/>
    <col min="6474" max="6474" width="9.42578125" style="1" bestFit="1" customWidth="1"/>
    <col min="6475" max="6475" width="9.140625" style="1"/>
    <col min="6476" max="6476" width="9.42578125" style="1" bestFit="1" customWidth="1"/>
    <col min="6477" max="6648" width="9.140625" style="1"/>
    <col min="6649" max="6649" width="34.7109375" style="1" customWidth="1"/>
    <col min="6650" max="6650" width="9.28515625" style="1" bestFit="1" customWidth="1"/>
    <col min="6651" max="6722" width="0" style="1" hidden="1" customWidth="1"/>
    <col min="6723" max="6723" width="7.140625" style="1" bestFit="1" customWidth="1"/>
    <col min="6724" max="6724" width="9.42578125" style="1" customWidth="1"/>
    <col min="6725" max="6725" width="6.85546875" style="1" customWidth="1"/>
    <col min="6726" max="6726" width="8" style="1" customWidth="1"/>
    <col min="6727" max="6728" width="9.28515625" style="1" bestFit="1" customWidth="1"/>
    <col min="6729" max="6729" width="7.42578125" style="1" customWidth="1"/>
    <col min="6730" max="6730" width="9.42578125" style="1" bestFit="1" customWidth="1"/>
    <col min="6731" max="6731" width="9.140625" style="1"/>
    <col min="6732" max="6732" width="9.42578125" style="1" bestFit="1" customWidth="1"/>
    <col min="6733" max="6904" width="9.140625" style="1"/>
    <col min="6905" max="6905" width="34.7109375" style="1" customWidth="1"/>
    <col min="6906" max="6906" width="9.28515625" style="1" bestFit="1" customWidth="1"/>
    <col min="6907" max="6978" width="0" style="1" hidden="1" customWidth="1"/>
    <col min="6979" max="6979" width="7.140625" style="1" bestFit="1" customWidth="1"/>
    <col min="6980" max="6980" width="9.42578125" style="1" customWidth="1"/>
    <col min="6981" max="6981" width="6.85546875" style="1" customWidth="1"/>
    <col min="6982" max="6982" width="8" style="1" customWidth="1"/>
    <col min="6983" max="6984" width="9.28515625" style="1" bestFit="1" customWidth="1"/>
    <col min="6985" max="6985" width="7.42578125" style="1" customWidth="1"/>
    <col min="6986" max="6986" width="9.42578125" style="1" bestFit="1" customWidth="1"/>
    <col min="6987" max="6987" width="9.140625" style="1"/>
    <col min="6988" max="6988" width="9.42578125" style="1" bestFit="1" customWidth="1"/>
    <col min="6989" max="7160" width="9.140625" style="1"/>
    <col min="7161" max="7161" width="34.7109375" style="1" customWidth="1"/>
    <col min="7162" max="7162" width="9.28515625" style="1" bestFit="1" customWidth="1"/>
    <col min="7163" max="7234" width="0" style="1" hidden="1" customWidth="1"/>
    <col min="7235" max="7235" width="7.140625" style="1" bestFit="1" customWidth="1"/>
    <col min="7236" max="7236" width="9.42578125" style="1" customWidth="1"/>
    <col min="7237" max="7237" width="6.85546875" style="1" customWidth="1"/>
    <col min="7238" max="7238" width="8" style="1" customWidth="1"/>
    <col min="7239" max="7240" width="9.28515625" style="1" bestFit="1" customWidth="1"/>
    <col min="7241" max="7241" width="7.42578125" style="1" customWidth="1"/>
    <col min="7242" max="7242" width="9.42578125" style="1" bestFit="1" customWidth="1"/>
    <col min="7243" max="7243" width="9.140625" style="1"/>
    <col min="7244" max="7244" width="9.42578125" style="1" bestFit="1" customWidth="1"/>
    <col min="7245" max="7416" width="9.140625" style="1"/>
    <col min="7417" max="7417" width="34.7109375" style="1" customWidth="1"/>
    <col min="7418" max="7418" width="9.28515625" style="1" bestFit="1" customWidth="1"/>
    <col min="7419" max="7490" width="0" style="1" hidden="1" customWidth="1"/>
    <col min="7491" max="7491" width="7.140625" style="1" bestFit="1" customWidth="1"/>
    <col min="7492" max="7492" width="9.42578125" style="1" customWidth="1"/>
    <col min="7493" max="7493" width="6.85546875" style="1" customWidth="1"/>
    <col min="7494" max="7494" width="8" style="1" customWidth="1"/>
    <col min="7495" max="7496" width="9.28515625" style="1" bestFit="1" customWidth="1"/>
    <col min="7497" max="7497" width="7.42578125" style="1" customWidth="1"/>
    <col min="7498" max="7498" width="9.42578125" style="1" bestFit="1" customWidth="1"/>
    <col min="7499" max="7499" width="9.140625" style="1"/>
    <col min="7500" max="7500" width="9.42578125" style="1" bestFit="1" customWidth="1"/>
    <col min="7501" max="7672" width="9.140625" style="1"/>
    <col min="7673" max="7673" width="34.7109375" style="1" customWidth="1"/>
    <col min="7674" max="7674" width="9.28515625" style="1" bestFit="1" customWidth="1"/>
    <col min="7675" max="7746" width="0" style="1" hidden="1" customWidth="1"/>
    <col min="7747" max="7747" width="7.140625" style="1" bestFit="1" customWidth="1"/>
    <col min="7748" max="7748" width="9.42578125" style="1" customWidth="1"/>
    <col min="7749" max="7749" width="6.85546875" style="1" customWidth="1"/>
    <col min="7750" max="7750" width="8" style="1" customWidth="1"/>
    <col min="7751" max="7752" width="9.28515625" style="1" bestFit="1" customWidth="1"/>
    <col min="7753" max="7753" width="7.42578125" style="1" customWidth="1"/>
    <col min="7754" max="7754" width="9.42578125" style="1" bestFit="1" customWidth="1"/>
    <col min="7755" max="7755" width="9.140625" style="1"/>
    <col min="7756" max="7756" width="9.42578125" style="1" bestFit="1" customWidth="1"/>
    <col min="7757" max="7928" width="9.140625" style="1"/>
    <col min="7929" max="7929" width="34.7109375" style="1" customWidth="1"/>
    <col min="7930" max="7930" width="9.28515625" style="1" bestFit="1" customWidth="1"/>
    <col min="7931" max="8002" width="0" style="1" hidden="1" customWidth="1"/>
    <col min="8003" max="8003" width="7.140625" style="1" bestFit="1" customWidth="1"/>
    <col min="8004" max="8004" width="9.42578125" style="1" customWidth="1"/>
    <col min="8005" max="8005" width="6.85546875" style="1" customWidth="1"/>
    <col min="8006" max="8006" width="8" style="1" customWidth="1"/>
    <col min="8007" max="8008" width="9.28515625" style="1" bestFit="1" customWidth="1"/>
    <col min="8009" max="8009" width="7.42578125" style="1" customWidth="1"/>
    <col min="8010" max="8010" width="9.42578125" style="1" bestFit="1" customWidth="1"/>
    <col min="8011" max="8011" width="9.140625" style="1"/>
    <col min="8012" max="8012" width="9.42578125" style="1" bestFit="1" customWidth="1"/>
    <col min="8013" max="8184" width="9.140625" style="1"/>
    <col min="8185" max="8185" width="34.7109375" style="1" customWidth="1"/>
    <col min="8186" max="8186" width="9.28515625" style="1" bestFit="1" customWidth="1"/>
    <col min="8187" max="8258" width="0" style="1" hidden="1" customWidth="1"/>
    <col min="8259" max="8259" width="7.140625" style="1" bestFit="1" customWidth="1"/>
    <col min="8260" max="8260" width="9.42578125" style="1" customWidth="1"/>
    <col min="8261" max="8261" width="6.85546875" style="1" customWidth="1"/>
    <col min="8262" max="8262" width="8" style="1" customWidth="1"/>
    <col min="8263" max="8264" width="9.28515625" style="1" bestFit="1" customWidth="1"/>
    <col min="8265" max="8265" width="7.42578125" style="1" customWidth="1"/>
    <col min="8266" max="8266" width="9.42578125" style="1" bestFit="1" customWidth="1"/>
    <col min="8267" max="8267" width="9.140625" style="1"/>
    <col min="8268" max="8268" width="9.42578125" style="1" bestFit="1" customWidth="1"/>
    <col min="8269" max="8440" width="9.140625" style="1"/>
    <col min="8441" max="8441" width="34.7109375" style="1" customWidth="1"/>
    <col min="8442" max="8442" width="9.28515625" style="1" bestFit="1" customWidth="1"/>
    <col min="8443" max="8514" width="0" style="1" hidden="1" customWidth="1"/>
    <col min="8515" max="8515" width="7.140625" style="1" bestFit="1" customWidth="1"/>
    <col min="8516" max="8516" width="9.42578125" style="1" customWidth="1"/>
    <col min="8517" max="8517" width="6.85546875" style="1" customWidth="1"/>
    <col min="8518" max="8518" width="8" style="1" customWidth="1"/>
    <col min="8519" max="8520" width="9.28515625" style="1" bestFit="1" customWidth="1"/>
    <col min="8521" max="8521" width="7.42578125" style="1" customWidth="1"/>
    <col min="8522" max="8522" width="9.42578125" style="1" bestFit="1" customWidth="1"/>
    <col min="8523" max="8523" width="9.140625" style="1"/>
    <col min="8524" max="8524" width="9.42578125" style="1" bestFit="1" customWidth="1"/>
    <col min="8525" max="8696" width="9.140625" style="1"/>
    <col min="8697" max="8697" width="34.7109375" style="1" customWidth="1"/>
    <col min="8698" max="8698" width="9.28515625" style="1" bestFit="1" customWidth="1"/>
    <col min="8699" max="8770" width="0" style="1" hidden="1" customWidth="1"/>
    <col min="8771" max="8771" width="7.140625" style="1" bestFit="1" customWidth="1"/>
    <col min="8772" max="8772" width="9.42578125" style="1" customWidth="1"/>
    <col min="8773" max="8773" width="6.85546875" style="1" customWidth="1"/>
    <col min="8774" max="8774" width="8" style="1" customWidth="1"/>
    <col min="8775" max="8776" width="9.28515625" style="1" bestFit="1" customWidth="1"/>
    <col min="8777" max="8777" width="7.42578125" style="1" customWidth="1"/>
    <col min="8778" max="8778" width="9.42578125" style="1" bestFit="1" customWidth="1"/>
    <col min="8779" max="8779" width="9.140625" style="1"/>
    <col min="8780" max="8780" width="9.42578125" style="1" bestFit="1" customWidth="1"/>
    <col min="8781" max="8952" width="9.140625" style="1"/>
    <col min="8953" max="8953" width="34.7109375" style="1" customWidth="1"/>
    <col min="8954" max="8954" width="9.28515625" style="1" bestFit="1" customWidth="1"/>
    <col min="8955" max="9026" width="0" style="1" hidden="1" customWidth="1"/>
    <col min="9027" max="9027" width="7.140625" style="1" bestFit="1" customWidth="1"/>
    <col min="9028" max="9028" width="9.42578125" style="1" customWidth="1"/>
    <col min="9029" max="9029" width="6.85546875" style="1" customWidth="1"/>
    <col min="9030" max="9030" width="8" style="1" customWidth="1"/>
    <col min="9031" max="9032" width="9.28515625" style="1" bestFit="1" customWidth="1"/>
    <col min="9033" max="9033" width="7.42578125" style="1" customWidth="1"/>
    <col min="9034" max="9034" width="9.42578125" style="1" bestFit="1" customWidth="1"/>
    <col min="9035" max="9035" width="9.140625" style="1"/>
    <col min="9036" max="9036" width="9.42578125" style="1" bestFit="1" customWidth="1"/>
    <col min="9037" max="9208" width="9.140625" style="1"/>
    <col min="9209" max="9209" width="34.7109375" style="1" customWidth="1"/>
    <col min="9210" max="9210" width="9.28515625" style="1" bestFit="1" customWidth="1"/>
    <col min="9211" max="9282" width="0" style="1" hidden="1" customWidth="1"/>
    <col min="9283" max="9283" width="7.140625" style="1" bestFit="1" customWidth="1"/>
    <col min="9284" max="9284" width="9.42578125" style="1" customWidth="1"/>
    <col min="9285" max="9285" width="6.85546875" style="1" customWidth="1"/>
    <col min="9286" max="9286" width="8" style="1" customWidth="1"/>
    <col min="9287" max="9288" width="9.28515625" style="1" bestFit="1" customWidth="1"/>
    <col min="9289" max="9289" width="7.42578125" style="1" customWidth="1"/>
    <col min="9290" max="9290" width="9.42578125" style="1" bestFit="1" customWidth="1"/>
    <col min="9291" max="9291" width="9.140625" style="1"/>
    <col min="9292" max="9292" width="9.42578125" style="1" bestFit="1" customWidth="1"/>
    <col min="9293" max="9464" width="9.140625" style="1"/>
    <col min="9465" max="9465" width="34.7109375" style="1" customWidth="1"/>
    <col min="9466" max="9466" width="9.28515625" style="1" bestFit="1" customWidth="1"/>
    <col min="9467" max="9538" width="0" style="1" hidden="1" customWidth="1"/>
    <col min="9539" max="9539" width="7.140625" style="1" bestFit="1" customWidth="1"/>
    <col min="9540" max="9540" width="9.42578125" style="1" customWidth="1"/>
    <col min="9541" max="9541" width="6.85546875" style="1" customWidth="1"/>
    <col min="9542" max="9542" width="8" style="1" customWidth="1"/>
    <col min="9543" max="9544" width="9.28515625" style="1" bestFit="1" customWidth="1"/>
    <col min="9545" max="9545" width="7.42578125" style="1" customWidth="1"/>
    <col min="9546" max="9546" width="9.42578125" style="1" bestFit="1" customWidth="1"/>
    <col min="9547" max="9547" width="9.140625" style="1"/>
    <col min="9548" max="9548" width="9.42578125" style="1" bestFit="1" customWidth="1"/>
    <col min="9549" max="9720" width="9.140625" style="1"/>
    <col min="9721" max="9721" width="34.7109375" style="1" customWidth="1"/>
    <col min="9722" max="9722" width="9.28515625" style="1" bestFit="1" customWidth="1"/>
    <col min="9723" max="9794" width="0" style="1" hidden="1" customWidth="1"/>
    <col min="9795" max="9795" width="7.140625" style="1" bestFit="1" customWidth="1"/>
    <col min="9796" max="9796" width="9.42578125" style="1" customWidth="1"/>
    <col min="9797" max="9797" width="6.85546875" style="1" customWidth="1"/>
    <col min="9798" max="9798" width="8" style="1" customWidth="1"/>
    <col min="9799" max="9800" width="9.28515625" style="1" bestFit="1" customWidth="1"/>
    <col min="9801" max="9801" width="7.42578125" style="1" customWidth="1"/>
    <col min="9802" max="9802" width="9.42578125" style="1" bestFit="1" customWidth="1"/>
    <col min="9803" max="9803" width="9.140625" style="1"/>
    <col min="9804" max="9804" width="9.42578125" style="1" bestFit="1" customWidth="1"/>
    <col min="9805" max="9976" width="9.140625" style="1"/>
    <col min="9977" max="9977" width="34.7109375" style="1" customWidth="1"/>
    <col min="9978" max="9978" width="9.28515625" style="1" bestFit="1" customWidth="1"/>
    <col min="9979" max="10050" width="0" style="1" hidden="1" customWidth="1"/>
    <col min="10051" max="10051" width="7.140625" style="1" bestFit="1" customWidth="1"/>
    <col min="10052" max="10052" width="9.42578125" style="1" customWidth="1"/>
    <col min="10053" max="10053" width="6.85546875" style="1" customWidth="1"/>
    <col min="10054" max="10054" width="8" style="1" customWidth="1"/>
    <col min="10055" max="10056" width="9.28515625" style="1" bestFit="1" customWidth="1"/>
    <col min="10057" max="10057" width="7.42578125" style="1" customWidth="1"/>
    <col min="10058" max="10058" width="9.42578125" style="1" bestFit="1" customWidth="1"/>
    <col min="10059" max="10059" width="9.140625" style="1"/>
    <col min="10060" max="10060" width="9.42578125" style="1" bestFit="1" customWidth="1"/>
    <col min="10061" max="10232" width="9.140625" style="1"/>
    <col min="10233" max="10233" width="34.7109375" style="1" customWidth="1"/>
    <col min="10234" max="10234" width="9.28515625" style="1" bestFit="1" customWidth="1"/>
    <col min="10235" max="10306" width="0" style="1" hidden="1" customWidth="1"/>
    <col min="10307" max="10307" width="7.140625" style="1" bestFit="1" customWidth="1"/>
    <col min="10308" max="10308" width="9.42578125" style="1" customWidth="1"/>
    <col min="10309" max="10309" width="6.85546875" style="1" customWidth="1"/>
    <col min="10310" max="10310" width="8" style="1" customWidth="1"/>
    <col min="10311" max="10312" width="9.28515625" style="1" bestFit="1" customWidth="1"/>
    <col min="10313" max="10313" width="7.42578125" style="1" customWidth="1"/>
    <col min="10314" max="10314" width="9.42578125" style="1" bestFit="1" customWidth="1"/>
    <col min="10315" max="10315" width="9.140625" style="1"/>
    <col min="10316" max="10316" width="9.42578125" style="1" bestFit="1" customWidth="1"/>
    <col min="10317" max="10488" width="9.140625" style="1"/>
    <col min="10489" max="10489" width="34.7109375" style="1" customWidth="1"/>
    <col min="10490" max="10490" width="9.28515625" style="1" bestFit="1" customWidth="1"/>
    <col min="10491" max="10562" width="0" style="1" hidden="1" customWidth="1"/>
    <col min="10563" max="10563" width="7.140625" style="1" bestFit="1" customWidth="1"/>
    <col min="10564" max="10564" width="9.42578125" style="1" customWidth="1"/>
    <col min="10565" max="10565" width="6.85546875" style="1" customWidth="1"/>
    <col min="10566" max="10566" width="8" style="1" customWidth="1"/>
    <col min="10567" max="10568" width="9.28515625" style="1" bestFit="1" customWidth="1"/>
    <col min="10569" max="10569" width="7.42578125" style="1" customWidth="1"/>
    <col min="10570" max="10570" width="9.42578125" style="1" bestFit="1" customWidth="1"/>
    <col min="10571" max="10571" width="9.140625" style="1"/>
    <col min="10572" max="10572" width="9.42578125" style="1" bestFit="1" customWidth="1"/>
    <col min="10573" max="10744" width="9.140625" style="1"/>
    <col min="10745" max="10745" width="34.7109375" style="1" customWidth="1"/>
    <col min="10746" max="10746" width="9.28515625" style="1" bestFit="1" customWidth="1"/>
    <col min="10747" max="10818" width="0" style="1" hidden="1" customWidth="1"/>
    <col min="10819" max="10819" width="7.140625" style="1" bestFit="1" customWidth="1"/>
    <col min="10820" max="10820" width="9.42578125" style="1" customWidth="1"/>
    <col min="10821" max="10821" width="6.85546875" style="1" customWidth="1"/>
    <col min="10822" max="10822" width="8" style="1" customWidth="1"/>
    <col min="10823" max="10824" width="9.28515625" style="1" bestFit="1" customWidth="1"/>
    <col min="10825" max="10825" width="7.42578125" style="1" customWidth="1"/>
    <col min="10826" max="10826" width="9.42578125" style="1" bestFit="1" customWidth="1"/>
    <col min="10827" max="10827" width="9.140625" style="1"/>
    <col min="10828" max="10828" width="9.42578125" style="1" bestFit="1" customWidth="1"/>
    <col min="10829" max="11000" width="9.140625" style="1"/>
    <col min="11001" max="11001" width="34.7109375" style="1" customWidth="1"/>
    <col min="11002" max="11002" width="9.28515625" style="1" bestFit="1" customWidth="1"/>
    <col min="11003" max="11074" width="0" style="1" hidden="1" customWidth="1"/>
    <col min="11075" max="11075" width="7.140625" style="1" bestFit="1" customWidth="1"/>
    <col min="11076" max="11076" width="9.42578125" style="1" customWidth="1"/>
    <col min="11077" max="11077" width="6.85546875" style="1" customWidth="1"/>
    <col min="11078" max="11078" width="8" style="1" customWidth="1"/>
    <col min="11079" max="11080" width="9.28515625" style="1" bestFit="1" customWidth="1"/>
    <col min="11081" max="11081" width="7.42578125" style="1" customWidth="1"/>
    <col min="11082" max="11082" width="9.42578125" style="1" bestFit="1" customWidth="1"/>
    <col min="11083" max="11083" width="9.140625" style="1"/>
    <col min="11084" max="11084" width="9.42578125" style="1" bestFit="1" customWidth="1"/>
    <col min="11085" max="11256" width="9.140625" style="1"/>
    <col min="11257" max="11257" width="34.7109375" style="1" customWidth="1"/>
    <col min="11258" max="11258" width="9.28515625" style="1" bestFit="1" customWidth="1"/>
    <col min="11259" max="11330" width="0" style="1" hidden="1" customWidth="1"/>
    <col min="11331" max="11331" width="7.140625" style="1" bestFit="1" customWidth="1"/>
    <col min="11332" max="11332" width="9.42578125" style="1" customWidth="1"/>
    <col min="11333" max="11333" width="6.85546875" style="1" customWidth="1"/>
    <col min="11334" max="11334" width="8" style="1" customWidth="1"/>
    <col min="11335" max="11336" width="9.28515625" style="1" bestFit="1" customWidth="1"/>
    <col min="11337" max="11337" width="7.42578125" style="1" customWidth="1"/>
    <col min="11338" max="11338" width="9.42578125" style="1" bestFit="1" customWidth="1"/>
    <col min="11339" max="11339" width="9.140625" style="1"/>
    <col min="11340" max="11340" width="9.42578125" style="1" bestFit="1" customWidth="1"/>
    <col min="11341" max="11512" width="9.140625" style="1"/>
    <col min="11513" max="11513" width="34.7109375" style="1" customWidth="1"/>
    <col min="11514" max="11514" width="9.28515625" style="1" bestFit="1" customWidth="1"/>
    <col min="11515" max="11586" width="0" style="1" hidden="1" customWidth="1"/>
    <col min="11587" max="11587" width="7.140625" style="1" bestFit="1" customWidth="1"/>
    <col min="11588" max="11588" width="9.42578125" style="1" customWidth="1"/>
    <col min="11589" max="11589" width="6.85546875" style="1" customWidth="1"/>
    <col min="11590" max="11590" width="8" style="1" customWidth="1"/>
    <col min="11591" max="11592" width="9.28515625" style="1" bestFit="1" customWidth="1"/>
    <col min="11593" max="11593" width="7.42578125" style="1" customWidth="1"/>
    <col min="11594" max="11594" width="9.42578125" style="1" bestFit="1" customWidth="1"/>
    <col min="11595" max="11595" width="9.140625" style="1"/>
    <col min="11596" max="11596" width="9.42578125" style="1" bestFit="1" customWidth="1"/>
    <col min="11597" max="11768" width="9.140625" style="1"/>
    <col min="11769" max="11769" width="34.7109375" style="1" customWidth="1"/>
    <col min="11770" max="11770" width="9.28515625" style="1" bestFit="1" customWidth="1"/>
    <col min="11771" max="11842" width="0" style="1" hidden="1" customWidth="1"/>
    <col min="11843" max="11843" width="7.140625" style="1" bestFit="1" customWidth="1"/>
    <col min="11844" max="11844" width="9.42578125" style="1" customWidth="1"/>
    <col min="11845" max="11845" width="6.85546875" style="1" customWidth="1"/>
    <col min="11846" max="11846" width="8" style="1" customWidth="1"/>
    <col min="11847" max="11848" width="9.28515625" style="1" bestFit="1" customWidth="1"/>
    <col min="11849" max="11849" width="7.42578125" style="1" customWidth="1"/>
    <col min="11850" max="11850" width="9.42578125" style="1" bestFit="1" customWidth="1"/>
    <col min="11851" max="11851" width="9.140625" style="1"/>
    <col min="11852" max="11852" width="9.42578125" style="1" bestFit="1" customWidth="1"/>
    <col min="11853" max="12024" width="9.140625" style="1"/>
    <col min="12025" max="12025" width="34.7109375" style="1" customWidth="1"/>
    <col min="12026" max="12026" width="9.28515625" style="1" bestFit="1" customWidth="1"/>
    <col min="12027" max="12098" width="0" style="1" hidden="1" customWidth="1"/>
    <col min="12099" max="12099" width="7.140625" style="1" bestFit="1" customWidth="1"/>
    <col min="12100" max="12100" width="9.42578125" style="1" customWidth="1"/>
    <col min="12101" max="12101" width="6.85546875" style="1" customWidth="1"/>
    <col min="12102" max="12102" width="8" style="1" customWidth="1"/>
    <col min="12103" max="12104" width="9.28515625" style="1" bestFit="1" customWidth="1"/>
    <col min="12105" max="12105" width="7.42578125" style="1" customWidth="1"/>
    <col min="12106" max="12106" width="9.42578125" style="1" bestFit="1" customWidth="1"/>
    <col min="12107" max="12107" width="9.140625" style="1"/>
    <col min="12108" max="12108" width="9.42578125" style="1" bestFit="1" customWidth="1"/>
    <col min="12109" max="12280" width="9.140625" style="1"/>
    <col min="12281" max="12281" width="34.7109375" style="1" customWidth="1"/>
    <col min="12282" max="12282" width="9.28515625" style="1" bestFit="1" customWidth="1"/>
    <col min="12283" max="12354" width="0" style="1" hidden="1" customWidth="1"/>
    <col min="12355" max="12355" width="7.140625" style="1" bestFit="1" customWidth="1"/>
    <col min="12356" max="12356" width="9.42578125" style="1" customWidth="1"/>
    <col min="12357" max="12357" width="6.85546875" style="1" customWidth="1"/>
    <col min="12358" max="12358" width="8" style="1" customWidth="1"/>
    <col min="12359" max="12360" width="9.28515625" style="1" bestFit="1" customWidth="1"/>
    <col min="12361" max="12361" width="7.42578125" style="1" customWidth="1"/>
    <col min="12362" max="12362" width="9.42578125" style="1" bestFit="1" customWidth="1"/>
    <col min="12363" max="12363" width="9.140625" style="1"/>
    <col min="12364" max="12364" width="9.42578125" style="1" bestFit="1" customWidth="1"/>
    <col min="12365" max="12536" width="9.140625" style="1"/>
    <col min="12537" max="12537" width="34.7109375" style="1" customWidth="1"/>
    <col min="12538" max="12538" width="9.28515625" style="1" bestFit="1" customWidth="1"/>
    <col min="12539" max="12610" width="0" style="1" hidden="1" customWidth="1"/>
    <col min="12611" max="12611" width="7.140625" style="1" bestFit="1" customWidth="1"/>
    <col min="12612" max="12612" width="9.42578125" style="1" customWidth="1"/>
    <col min="12613" max="12613" width="6.85546875" style="1" customWidth="1"/>
    <col min="12614" max="12614" width="8" style="1" customWidth="1"/>
    <col min="12615" max="12616" width="9.28515625" style="1" bestFit="1" customWidth="1"/>
    <col min="12617" max="12617" width="7.42578125" style="1" customWidth="1"/>
    <col min="12618" max="12618" width="9.42578125" style="1" bestFit="1" customWidth="1"/>
    <col min="12619" max="12619" width="9.140625" style="1"/>
    <col min="12620" max="12620" width="9.42578125" style="1" bestFit="1" customWidth="1"/>
    <col min="12621" max="12792" width="9.140625" style="1"/>
    <col min="12793" max="12793" width="34.7109375" style="1" customWidth="1"/>
    <col min="12794" max="12794" width="9.28515625" style="1" bestFit="1" customWidth="1"/>
    <col min="12795" max="12866" width="0" style="1" hidden="1" customWidth="1"/>
    <col min="12867" max="12867" width="7.140625" style="1" bestFit="1" customWidth="1"/>
    <col min="12868" max="12868" width="9.42578125" style="1" customWidth="1"/>
    <col min="12869" max="12869" width="6.85546875" style="1" customWidth="1"/>
    <col min="12870" max="12870" width="8" style="1" customWidth="1"/>
    <col min="12871" max="12872" width="9.28515625" style="1" bestFit="1" customWidth="1"/>
    <col min="12873" max="12873" width="7.42578125" style="1" customWidth="1"/>
    <col min="12874" max="12874" width="9.42578125" style="1" bestFit="1" customWidth="1"/>
    <col min="12875" max="12875" width="9.140625" style="1"/>
    <col min="12876" max="12876" width="9.42578125" style="1" bestFit="1" customWidth="1"/>
    <col min="12877" max="13048" width="9.140625" style="1"/>
    <col min="13049" max="13049" width="34.7109375" style="1" customWidth="1"/>
    <col min="13050" max="13050" width="9.28515625" style="1" bestFit="1" customWidth="1"/>
    <col min="13051" max="13122" width="0" style="1" hidden="1" customWidth="1"/>
    <col min="13123" max="13123" width="7.140625" style="1" bestFit="1" customWidth="1"/>
    <col min="13124" max="13124" width="9.42578125" style="1" customWidth="1"/>
    <col min="13125" max="13125" width="6.85546875" style="1" customWidth="1"/>
    <col min="13126" max="13126" width="8" style="1" customWidth="1"/>
    <col min="13127" max="13128" width="9.28515625" style="1" bestFit="1" customWidth="1"/>
    <col min="13129" max="13129" width="7.42578125" style="1" customWidth="1"/>
    <col min="13130" max="13130" width="9.42578125" style="1" bestFit="1" customWidth="1"/>
    <col min="13131" max="13131" width="9.140625" style="1"/>
    <col min="13132" max="13132" width="9.42578125" style="1" bestFit="1" customWidth="1"/>
    <col min="13133" max="13304" width="9.140625" style="1"/>
    <col min="13305" max="13305" width="34.7109375" style="1" customWidth="1"/>
    <col min="13306" max="13306" width="9.28515625" style="1" bestFit="1" customWidth="1"/>
    <col min="13307" max="13378" width="0" style="1" hidden="1" customWidth="1"/>
    <col min="13379" max="13379" width="7.140625" style="1" bestFit="1" customWidth="1"/>
    <col min="13380" max="13380" width="9.42578125" style="1" customWidth="1"/>
    <col min="13381" max="13381" width="6.85546875" style="1" customWidth="1"/>
    <col min="13382" max="13382" width="8" style="1" customWidth="1"/>
    <col min="13383" max="13384" width="9.28515625" style="1" bestFit="1" customWidth="1"/>
    <col min="13385" max="13385" width="7.42578125" style="1" customWidth="1"/>
    <col min="13386" max="13386" width="9.42578125" style="1" bestFit="1" customWidth="1"/>
    <col min="13387" max="13387" width="9.140625" style="1"/>
    <col min="13388" max="13388" width="9.42578125" style="1" bestFit="1" customWidth="1"/>
    <col min="13389" max="13560" width="9.140625" style="1"/>
    <col min="13561" max="13561" width="34.7109375" style="1" customWidth="1"/>
    <col min="13562" max="13562" width="9.28515625" style="1" bestFit="1" customWidth="1"/>
    <col min="13563" max="13634" width="0" style="1" hidden="1" customWidth="1"/>
    <col min="13635" max="13635" width="7.140625" style="1" bestFit="1" customWidth="1"/>
    <col min="13636" max="13636" width="9.42578125" style="1" customWidth="1"/>
    <col min="13637" max="13637" width="6.85546875" style="1" customWidth="1"/>
    <col min="13638" max="13638" width="8" style="1" customWidth="1"/>
    <col min="13639" max="13640" width="9.28515625" style="1" bestFit="1" customWidth="1"/>
    <col min="13641" max="13641" width="7.42578125" style="1" customWidth="1"/>
    <col min="13642" max="13642" width="9.42578125" style="1" bestFit="1" customWidth="1"/>
    <col min="13643" max="13643" width="9.140625" style="1"/>
    <col min="13644" max="13644" width="9.42578125" style="1" bestFit="1" customWidth="1"/>
    <col min="13645" max="13816" width="9.140625" style="1"/>
    <col min="13817" max="13817" width="34.7109375" style="1" customWidth="1"/>
    <col min="13818" max="13818" width="9.28515625" style="1" bestFit="1" customWidth="1"/>
    <col min="13819" max="13890" width="0" style="1" hidden="1" customWidth="1"/>
    <col min="13891" max="13891" width="7.140625" style="1" bestFit="1" customWidth="1"/>
    <col min="13892" max="13892" width="9.42578125" style="1" customWidth="1"/>
    <col min="13893" max="13893" width="6.85546875" style="1" customWidth="1"/>
    <col min="13894" max="13894" width="8" style="1" customWidth="1"/>
    <col min="13895" max="13896" width="9.28515625" style="1" bestFit="1" customWidth="1"/>
    <col min="13897" max="13897" width="7.42578125" style="1" customWidth="1"/>
    <col min="13898" max="13898" width="9.42578125" style="1" bestFit="1" customWidth="1"/>
    <col min="13899" max="13899" width="9.140625" style="1"/>
    <col min="13900" max="13900" width="9.42578125" style="1" bestFit="1" customWidth="1"/>
    <col min="13901" max="14072" width="9.140625" style="1"/>
    <col min="14073" max="14073" width="34.7109375" style="1" customWidth="1"/>
    <col min="14074" max="14074" width="9.28515625" style="1" bestFit="1" customWidth="1"/>
    <col min="14075" max="14146" width="0" style="1" hidden="1" customWidth="1"/>
    <col min="14147" max="14147" width="7.140625" style="1" bestFit="1" customWidth="1"/>
    <col min="14148" max="14148" width="9.42578125" style="1" customWidth="1"/>
    <col min="14149" max="14149" width="6.85546875" style="1" customWidth="1"/>
    <col min="14150" max="14150" width="8" style="1" customWidth="1"/>
    <col min="14151" max="14152" width="9.28515625" style="1" bestFit="1" customWidth="1"/>
    <col min="14153" max="14153" width="7.42578125" style="1" customWidth="1"/>
    <col min="14154" max="14154" width="9.42578125" style="1" bestFit="1" customWidth="1"/>
    <col min="14155" max="14155" width="9.140625" style="1"/>
    <col min="14156" max="14156" width="9.42578125" style="1" bestFit="1" customWidth="1"/>
    <col min="14157" max="14328" width="9.140625" style="1"/>
    <col min="14329" max="14329" width="34.7109375" style="1" customWidth="1"/>
    <col min="14330" max="14330" width="9.28515625" style="1" bestFit="1" customWidth="1"/>
    <col min="14331" max="14402" width="0" style="1" hidden="1" customWidth="1"/>
    <col min="14403" max="14403" width="7.140625" style="1" bestFit="1" customWidth="1"/>
    <col min="14404" max="14404" width="9.42578125" style="1" customWidth="1"/>
    <col min="14405" max="14405" width="6.85546875" style="1" customWidth="1"/>
    <col min="14406" max="14406" width="8" style="1" customWidth="1"/>
    <col min="14407" max="14408" width="9.28515625" style="1" bestFit="1" customWidth="1"/>
    <col min="14409" max="14409" width="7.42578125" style="1" customWidth="1"/>
    <col min="14410" max="14410" width="9.42578125" style="1" bestFit="1" customWidth="1"/>
    <col min="14411" max="14411" width="9.140625" style="1"/>
    <col min="14412" max="14412" width="9.42578125" style="1" bestFit="1" customWidth="1"/>
    <col min="14413" max="14584" width="9.140625" style="1"/>
    <col min="14585" max="14585" width="34.7109375" style="1" customWidth="1"/>
    <col min="14586" max="14586" width="9.28515625" style="1" bestFit="1" customWidth="1"/>
    <col min="14587" max="14658" width="0" style="1" hidden="1" customWidth="1"/>
    <col min="14659" max="14659" width="7.140625" style="1" bestFit="1" customWidth="1"/>
    <col min="14660" max="14660" width="9.42578125" style="1" customWidth="1"/>
    <col min="14661" max="14661" width="6.85546875" style="1" customWidth="1"/>
    <col min="14662" max="14662" width="8" style="1" customWidth="1"/>
    <col min="14663" max="14664" width="9.28515625" style="1" bestFit="1" customWidth="1"/>
    <col min="14665" max="14665" width="7.42578125" style="1" customWidth="1"/>
    <col min="14666" max="14666" width="9.42578125" style="1" bestFit="1" customWidth="1"/>
    <col min="14667" max="14667" width="9.140625" style="1"/>
    <col min="14668" max="14668" width="9.42578125" style="1" bestFit="1" customWidth="1"/>
    <col min="14669" max="14840" width="9.140625" style="1"/>
    <col min="14841" max="14841" width="34.7109375" style="1" customWidth="1"/>
    <col min="14842" max="14842" width="9.28515625" style="1" bestFit="1" customWidth="1"/>
    <col min="14843" max="14914" width="0" style="1" hidden="1" customWidth="1"/>
    <col min="14915" max="14915" width="7.140625" style="1" bestFit="1" customWidth="1"/>
    <col min="14916" max="14916" width="9.42578125" style="1" customWidth="1"/>
    <col min="14917" max="14917" width="6.85546875" style="1" customWidth="1"/>
    <col min="14918" max="14918" width="8" style="1" customWidth="1"/>
    <col min="14919" max="14920" width="9.28515625" style="1" bestFit="1" customWidth="1"/>
    <col min="14921" max="14921" width="7.42578125" style="1" customWidth="1"/>
    <col min="14922" max="14922" width="9.42578125" style="1" bestFit="1" customWidth="1"/>
    <col min="14923" max="14923" width="9.140625" style="1"/>
    <col min="14924" max="14924" width="9.42578125" style="1" bestFit="1" customWidth="1"/>
    <col min="14925" max="15096" width="9.140625" style="1"/>
    <col min="15097" max="15097" width="34.7109375" style="1" customWidth="1"/>
    <col min="15098" max="15098" width="9.28515625" style="1" bestFit="1" customWidth="1"/>
    <col min="15099" max="15170" width="0" style="1" hidden="1" customWidth="1"/>
    <col min="15171" max="15171" width="7.140625" style="1" bestFit="1" customWidth="1"/>
    <col min="15172" max="15172" width="9.42578125" style="1" customWidth="1"/>
    <col min="15173" max="15173" width="6.85546875" style="1" customWidth="1"/>
    <col min="15174" max="15174" width="8" style="1" customWidth="1"/>
    <col min="15175" max="15176" width="9.28515625" style="1" bestFit="1" customWidth="1"/>
    <col min="15177" max="15177" width="7.42578125" style="1" customWidth="1"/>
    <col min="15178" max="15178" width="9.42578125" style="1" bestFit="1" customWidth="1"/>
    <col min="15179" max="15179" width="9.140625" style="1"/>
    <col min="15180" max="15180" width="9.42578125" style="1" bestFit="1" customWidth="1"/>
    <col min="15181" max="15352" width="9.140625" style="1"/>
    <col min="15353" max="15353" width="34.7109375" style="1" customWidth="1"/>
    <col min="15354" max="15354" width="9.28515625" style="1" bestFit="1" customWidth="1"/>
    <col min="15355" max="15426" width="0" style="1" hidden="1" customWidth="1"/>
    <col min="15427" max="15427" width="7.140625" style="1" bestFit="1" customWidth="1"/>
    <col min="15428" max="15428" width="9.42578125" style="1" customWidth="1"/>
    <col min="15429" max="15429" width="6.85546875" style="1" customWidth="1"/>
    <col min="15430" max="15430" width="8" style="1" customWidth="1"/>
    <col min="15431" max="15432" width="9.28515625" style="1" bestFit="1" customWidth="1"/>
    <col min="15433" max="15433" width="7.42578125" style="1" customWidth="1"/>
    <col min="15434" max="15434" width="9.42578125" style="1" bestFit="1" customWidth="1"/>
    <col min="15435" max="15435" width="9.140625" style="1"/>
    <col min="15436" max="15436" width="9.42578125" style="1" bestFit="1" customWidth="1"/>
    <col min="15437" max="15608" width="9.140625" style="1"/>
    <col min="15609" max="15609" width="34.7109375" style="1" customWidth="1"/>
    <col min="15610" max="15610" width="9.28515625" style="1" bestFit="1" customWidth="1"/>
    <col min="15611" max="15682" width="0" style="1" hidden="1" customWidth="1"/>
    <col min="15683" max="15683" width="7.140625" style="1" bestFit="1" customWidth="1"/>
    <col min="15684" max="15684" width="9.42578125" style="1" customWidth="1"/>
    <col min="15685" max="15685" width="6.85546875" style="1" customWidth="1"/>
    <col min="15686" max="15686" width="8" style="1" customWidth="1"/>
    <col min="15687" max="15688" width="9.28515625" style="1" bestFit="1" customWidth="1"/>
    <col min="15689" max="15689" width="7.42578125" style="1" customWidth="1"/>
    <col min="15690" max="15690" width="9.42578125" style="1" bestFit="1" customWidth="1"/>
    <col min="15691" max="15691" width="9.140625" style="1"/>
    <col min="15692" max="15692" width="9.42578125" style="1" bestFit="1" customWidth="1"/>
    <col min="15693" max="15864" width="9.140625" style="1"/>
    <col min="15865" max="15865" width="34.7109375" style="1" customWidth="1"/>
    <col min="15866" max="15866" width="9.28515625" style="1" bestFit="1" customWidth="1"/>
    <col min="15867" max="15938" width="0" style="1" hidden="1" customWidth="1"/>
    <col min="15939" max="15939" width="7.140625" style="1" bestFit="1" customWidth="1"/>
    <col min="15940" max="15940" width="9.42578125" style="1" customWidth="1"/>
    <col min="15941" max="15941" width="6.85546875" style="1" customWidth="1"/>
    <col min="15942" max="15942" width="8" style="1" customWidth="1"/>
    <col min="15943" max="15944" width="9.28515625" style="1" bestFit="1" customWidth="1"/>
    <col min="15945" max="15945" width="7.42578125" style="1" customWidth="1"/>
    <col min="15946" max="15946" width="9.42578125" style="1" bestFit="1" customWidth="1"/>
    <col min="15947" max="15947" width="9.140625" style="1"/>
    <col min="15948" max="15948" width="9.42578125" style="1" bestFit="1" customWidth="1"/>
    <col min="15949" max="16120" width="9.140625" style="1"/>
    <col min="16121" max="16121" width="34.7109375" style="1" customWidth="1"/>
    <col min="16122" max="16122" width="9.28515625" style="1" bestFit="1" customWidth="1"/>
    <col min="16123" max="16194" width="0" style="1" hidden="1" customWidth="1"/>
    <col min="16195" max="16195" width="7.140625" style="1" bestFit="1" customWidth="1"/>
    <col min="16196" max="16196" width="9.42578125" style="1" customWidth="1"/>
    <col min="16197" max="16197" width="6.85546875" style="1" customWidth="1"/>
    <col min="16198" max="16198" width="8" style="1" customWidth="1"/>
    <col min="16199" max="16200" width="9.28515625" style="1" bestFit="1" customWidth="1"/>
    <col min="16201" max="16201" width="7.42578125" style="1" customWidth="1"/>
    <col min="16202" max="16202" width="9.42578125" style="1" bestFit="1" customWidth="1"/>
    <col min="16203" max="16203" width="9.140625" style="1"/>
    <col min="16204" max="16204" width="9.42578125" style="1" bestFit="1" customWidth="1"/>
    <col min="16205" max="16384" width="9.140625" style="1"/>
  </cols>
  <sheetData>
    <row r="1" spans="1:82" ht="27">
      <c r="A1" s="152" t="s">
        <v>59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</row>
    <row r="2" spans="1:82" ht="27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</row>
    <row r="3" spans="1:82">
      <c r="A3" s="140" t="s">
        <v>1</v>
      </c>
      <c r="B3" s="2"/>
      <c r="C3" s="143" t="s">
        <v>45</v>
      </c>
      <c r="D3" s="144"/>
      <c r="E3" s="144"/>
      <c r="F3" s="144"/>
      <c r="G3" s="144"/>
      <c r="H3" s="145"/>
      <c r="I3" s="143" t="s">
        <v>48</v>
      </c>
      <c r="J3" s="144"/>
      <c r="K3" s="144"/>
      <c r="L3" s="144"/>
      <c r="M3" s="144"/>
      <c r="N3" s="145"/>
      <c r="O3" s="143" t="s">
        <v>49</v>
      </c>
      <c r="P3" s="144"/>
      <c r="Q3" s="144"/>
      <c r="R3" s="144"/>
      <c r="S3" s="144"/>
      <c r="T3" s="145"/>
      <c r="U3" s="143" t="s">
        <v>50</v>
      </c>
      <c r="V3" s="144"/>
      <c r="W3" s="144"/>
      <c r="X3" s="144"/>
      <c r="Y3" s="144"/>
      <c r="Z3" s="145"/>
      <c r="AA3" s="143" t="s">
        <v>51</v>
      </c>
      <c r="AB3" s="144"/>
      <c r="AC3" s="144"/>
      <c r="AD3" s="144"/>
      <c r="AE3" s="144"/>
      <c r="AF3" s="145"/>
      <c r="AG3" s="143" t="s">
        <v>52</v>
      </c>
      <c r="AH3" s="144"/>
      <c r="AI3" s="144"/>
      <c r="AJ3" s="144"/>
      <c r="AK3" s="144"/>
      <c r="AL3" s="145"/>
      <c r="AM3" s="143" t="s">
        <v>53</v>
      </c>
      <c r="AN3" s="144"/>
      <c r="AO3" s="144"/>
      <c r="AP3" s="144"/>
      <c r="AQ3" s="144"/>
      <c r="AR3" s="145"/>
      <c r="AS3" s="143" t="s">
        <v>54</v>
      </c>
      <c r="AT3" s="144"/>
      <c r="AU3" s="144"/>
      <c r="AV3" s="144"/>
      <c r="AW3" s="144"/>
      <c r="AX3" s="145"/>
      <c r="AY3" s="143" t="s">
        <v>55</v>
      </c>
      <c r="AZ3" s="144"/>
      <c r="BA3" s="144"/>
      <c r="BB3" s="144"/>
      <c r="BC3" s="144"/>
      <c r="BD3" s="145"/>
      <c r="BE3" s="143" t="s">
        <v>56</v>
      </c>
      <c r="BF3" s="144"/>
      <c r="BG3" s="144"/>
      <c r="BH3" s="144"/>
      <c r="BI3" s="144"/>
      <c r="BJ3" s="145"/>
      <c r="BK3" s="143" t="s">
        <v>57</v>
      </c>
      <c r="BL3" s="144"/>
      <c r="BM3" s="144"/>
      <c r="BN3" s="144"/>
      <c r="BO3" s="144"/>
      <c r="BP3" s="145"/>
      <c r="BQ3" s="143" t="s">
        <v>58</v>
      </c>
      <c r="BR3" s="144"/>
      <c r="BS3" s="144"/>
      <c r="BT3" s="144"/>
      <c r="BU3" s="144"/>
      <c r="BV3" s="145"/>
      <c r="BW3" s="149" t="s">
        <v>66</v>
      </c>
      <c r="BX3" s="150"/>
      <c r="BY3" s="150"/>
      <c r="BZ3" s="150"/>
      <c r="CA3" s="150"/>
      <c r="CB3" s="151"/>
      <c r="CC3" s="58"/>
    </row>
    <row r="4" spans="1:82">
      <c r="A4" s="141"/>
      <c r="B4" s="3" t="s">
        <v>2</v>
      </c>
      <c r="C4" s="143" t="s">
        <v>3</v>
      </c>
      <c r="D4" s="145"/>
      <c r="E4" s="143" t="s">
        <v>4</v>
      </c>
      <c r="F4" s="145"/>
      <c r="G4" s="4" t="s">
        <v>5</v>
      </c>
      <c r="H4" s="140" t="s">
        <v>6</v>
      </c>
      <c r="I4" s="143" t="s">
        <v>3</v>
      </c>
      <c r="J4" s="145"/>
      <c r="K4" s="143" t="s">
        <v>4</v>
      </c>
      <c r="L4" s="145"/>
      <c r="M4" s="4" t="s">
        <v>5</v>
      </c>
      <c r="N4" s="140" t="s">
        <v>6</v>
      </c>
      <c r="O4" s="143" t="s">
        <v>3</v>
      </c>
      <c r="P4" s="145"/>
      <c r="Q4" s="143" t="s">
        <v>4</v>
      </c>
      <c r="R4" s="145"/>
      <c r="S4" s="4" t="s">
        <v>5</v>
      </c>
      <c r="T4" s="140" t="s">
        <v>6</v>
      </c>
      <c r="U4" s="143" t="s">
        <v>3</v>
      </c>
      <c r="V4" s="145"/>
      <c r="W4" s="143" t="s">
        <v>4</v>
      </c>
      <c r="X4" s="145"/>
      <c r="Y4" s="4" t="s">
        <v>5</v>
      </c>
      <c r="Z4" s="140" t="s">
        <v>6</v>
      </c>
      <c r="AA4" s="143" t="s">
        <v>3</v>
      </c>
      <c r="AB4" s="145"/>
      <c r="AC4" s="143" t="s">
        <v>4</v>
      </c>
      <c r="AD4" s="145"/>
      <c r="AE4" s="4" t="s">
        <v>5</v>
      </c>
      <c r="AF4" s="140" t="s">
        <v>6</v>
      </c>
      <c r="AG4" s="143" t="s">
        <v>3</v>
      </c>
      <c r="AH4" s="145"/>
      <c r="AI4" s="143" t="s">
        <v>4</v>
      </c>
      <c r="AJ4" s="145"/>
      <c r="AK4" s="4" t="s">
        <v>5</v>
      </c>
      <c r="AL4" s="140" t="s">
        <v>6</v>
      </c>
      <c r="AM4" s="143" t="s">
        <v>3</v>
      </c>
      <c r="AN4" s="145"/>
      <c r="AO4" s="143" t="s">
        <v>4</v>
      </c>
      <c r="AP4" s="145"/>
      <c r="AQ4" s="4" t="s">
        <v>5</v>
      </c>
      <c r="AR4" s="140" t="s">
        <v>6</v>
      </c>
      <c r="AS4" s="143" t="s">
        <v>3</v>
      </c>
      <c r="AT4" s="145"/>
      <c r="AU4" s="143" t="s">
        <v>4</v>
      </c>
      <c r="AV4" s="145"/>
      <c r="AW4" s="4" t="s">
        <v>5</v>
      </c>
      <c r="AX4" s="140" t="s">
        <v>6</v>
      </c>
      <c r="AY4" s="146" t="s">
        <v>3</v>
      </c>
      <c r="AZ4" s="146"/>
      <c r="BA4" s="146" t="s">
        <v>4</v>
      </c>
      <c r="BB4" s="146"/>
      <c r="BC4" s="4" t="s">
        <v>5</v>
      </c>
      <c r="BD4" s="140" t="s">
        <v>6</v>
      </c>
      <c r="BE4" s="146" t="s">
        <v>3</v>
      </c>
      <c r="BF4" s="146"/>
      <c r="BG4" s="146" t="s">
        <v>4</v>
      </c>
      <c r="BH4" s="146"/>
      <c r="BI4" s="4" t="s">
        <v>5</v>
      </c>
      <c r="BJ4" s="140" t="s">
        <v>6</v>
      </c>
      <c r="BK4" s="146" t="s">
        <v>3</v>
      </c>
      <c r="BL4" s="146"/>
      <c r="BM4" s="146" t="s">
        <v>4</v>
      </c>
      <c r="BN4" s="146"/>
      <c r="BO4" s="4" t="s">
        <v>5</v>
      </c>
      <c r="BP4" s="140" t="s">
        <v>6</v>
      </c>
      <c r="BQ4" s="146" t="s">
        <v>3</v>
      </c>
      <c r="BR4" s="146"/>
      <c r="BS4" s="146" t="s">
        <v>4</v>
      </c>
      <c r="BT4" s="146"/>
      <c r="BU4" s="4" t="s">
        <v>5</v>
      </c>
      <c r="BV4" s="140" t="s">
        <v>6</v>
      </c>
      <c r="BW4" s="146" t="s">
        <v>3</v>
      </c>
      <c r="BX4" s="146"/>
      <c r="BY4" s="146" t="s">
        <v>4</v>
      </c>
      <c r="BZ4" s="146"/>
      <c r="CA4" s="4" t="s">
        <v>5</v>
      </c>
      <c r="CB4" s="140" t="s">
        <v>6</v>
      </c>
      <c r="CC4" s="3" t="s">
        <v>29</v>
      </c>
    </row>
    <row r="5" spans="1:82">
      <c r="A5" s="142"/>
      <c r="B5" s="5" t="s">
        <v>60</v>
      </c>
      <c r="C5" s="6" t="s">
        <v>7</v>
      </c>
      <c r="D5" s="7" t="s">
        <v>8</v>
      </c>
      <c r="E5" s="7" t="s">
        <v>7</v>
      </c>
      <c r="F5" s="7" t="s">
        <v>9</v>
      </c>
      <c r="G5" s="8" t="s">
        <v>10</v>
      </c>
      <c r="H5" s="142"/>
      <c r="I5" s="6" t="s">
        <v>7</v>
      </c>
      <c r="J5" s="7" t="s">
        <v>8</v>
      </c>
      <c r="K5" s="7" t="s">
        <v>7</v>
      </c>
      <c r="L5" s="7" t="s">
        <v>9</v>
      </c>
      <c r="M5" s="8" t="s">
        <v>10</v>
      </c>
      <c r="N5" s="142"/>
      <c r="O5" s="7" t="s">
        <v>7</v>
      </c>
      <c r="P5" s="7" t="s">
        <v>8</v>
      </c>
      <c r="Q5" s="7" t="s">
        <v>7</v>
      </c>
      <c r="R5" s="7" t="s">
        <v>9</v>
      </c>
      <c r="S5" s="8" t="s">
        <v>10</v>
      </c>
      <c r="T5" s="142"/>
      <c r="U5" s="6" t="s">
        <v>7</v>
      </c>
      <c r="V5" s="7" t="s">
        <v>8</v>
      </c>
      <c r="W5" s="7" t="s">
        <v>7</v>
      </c>
      <c r="X5" s="7" t="s">
        <v>9</v>
      </c>
      <c r="Y5" s="8" t="s">
        <v>10</v>
      </c>
      <c r="Z5" s="142"/>
      <c r="AA5" s="7" t="s">
        <v>7</v>
      </c>
      <c r="AB5" s="7" t="s">
        <v>8</v>
      </c>
      <c r="AC5" s="7" t="s">
        <v>7</v>
      </c>
      <c r="AD5" s="7" t="s">
        <v>9</v>
      </c>
      <c r="AE5" s="8" t="s">
        <v>10</v>
      </c>
      <c r="AF5" s="142"/>
      <c r="AG5" s="7" t="s">
        <v>7</v>
      </c>
      <c r="AH5" s="7" t="s">
        <v>8</v>
      </c>
      <c r="AI5" s="7" t="s">
        <v>7</v>
      </c>
      <c r="AJ5" s="7" t="s">
        <v>9</v>
      </c>
      <c r="AK5" s="8" t="s">
        <v>10</v>
      </c>
      <c r="AL5" s="142"/>
      <c r="AM5" s="7" t="s">
        <v>7</v>
      </c>
      <c r="AN5" s="7" t="s">
        <v>8</v>
      </c>
      <c r="AO5" s="7" t="s">
        <v>7</v>
      </c>
      <c r="AP5" s="7" t="s">
        <v>9</v>
      </c>
      <c r="AQ5" s="8" t="s">
        <v>10</v>
      </c>
      <c r="AR5" s="142"/>
      <c r="AS5" s="6" t="s">
        <v>7</v>
      </c>
      <c r="AT5" s="7" t="s">
        <v>8</v>
      </c>
      <c r="AU5" s="7" t="s">
        <v>7</v>
      </c>
      <c r="AV5" s="7" t="s">
        <v>9</v>
      </c>
      <c r="AW5" s="8" t="s">
        <v>10</v>
      </c>
      <c r="AX5" s="142"/>
      <c r="AY5" s="6" t="s">
        <v>7</v>
      </c>
      <c r="AZ5" s="7" t="s">
        <v>8</v>
      </c>
      <c r="BA5" s="7" t="s">
        <v>7</v>
      </c>
      <c r="BB5" s="7" t="s">
        <v>9</v>
      </c>
      <c r="BC5" s="8" t="s">
        <v>10</v>
      </c>
      <c r="BD5" s="142"/>
      <c r="BE5" s="6" t="s">
        <v>7</v>
      </c>
      <c r="BF5" s="7" t="s">
        <v>8</v>
      </c>
      <c r="BG5" s="7" t="s">
        <v>7</v>
      </c>
      <c r="BH5" s="7" t="s">
        <v>9</v>
      </c>
      <c r="BI5" s="8" t="s">
        <v>10</v>
      </c>
      <c r="BJ5" s="142"/>
      <c r="BK5" s="6" t="s">
        <v>7</v>
      </c>
      <c r="BL5" s="7" t="s">
        <v>8</v>
      </c>
      <c r="BM5" s="7" t="s">
        <v>7</v>
      </c>
      <c r="BN5" s="7" t="s">
        <v>9</v>
      </c>
      <c r="BO5" s="8" t="s">
        <v>10</v>
      </c>
      <c r="BP5" s="142"/>
      <c r="BQ5" s="6" t="s">
        <v>7</v>
      </c>
      <c r="BR5" s="7" t="s">
        <v>8</v>
      </c>
      <c r="BS5" s="7" t="s">
        <v>7</v>
      </c>
      <c r="BT5" s="7" t="s">
        <v>9</v>
      </c>
      <c r="BU5" s="8" t="s">
        <v>10</v>
      </c>
      <c r="BV5" s="142"/>
      <c r="BW5" s="6" t="s">
        <v>7</v>
      </c>
      <c r="BX5" s="7" t="s">
        <v>8</v>
      </c>
      <c r="BY5" s="7" t="s">
        <v>7</v>
      </c>
      <c r="BZ5" s="7" t="s">
        <v>9</v>
      </c>
      <c r="CA5" s="8" t="s">
        <v>10</v>
      </c>
      <c r="CB5" s="142"/>
      <c r="CC5" s="5"/>
    </row>
    <row r="6" spans="1:82">
      <c r="A6" s="59" t="s">
        <v>11</v>
      </c>
      <c r="B6" s="77">
        <v>75000</v>
      </c>
      <c r="C6" s="11">
        <v>122</v>
      </c>
      <c r="D6" s="10">
        <v>638</v>
      </c>
      <c r="E6" s="10"/>
      <c r="F6" s="10"/>
      <c r="G6" s="10">
        <v>1686</v>
      </c>
      <c r="H6" s="60">
        <f>SUM(C6:G6)</f>
        <v>2446</v>
      </c>
      <c r="I6" s="11">
        <v>126</v>
      </c>
      <c r="J6" s="10">
        <v>829</v>
      </c>
      <c r="K6" s="10">
        <v>35</v>
      </c>
      <c r="L6" s="10">
        <v>290</v>
      </c>
      <c r="M6" s="10">
        <v>2145</v>
      </c>
      <c r="N6" s="60">
        <f>SUM(I6:M6)</f>
        <v>3425</v>
      </c>
      <c r="O6" s="11">
        <v>110</v>
      </c>
      <c r="P6" s="10">
        <v>1734</v>
      </c>
      <c r="Q6" s="10"/>
      <c r="R6" s="10"/>
      <c r="S6" s="10">
        <v>1379</v>
      </c>
      <c r="T6" s="60">
        <f>SUM(O6:S6)</f>
        <v>3223</v>
      </c>
      <c r="U6" s="11">
        <v>108</v>
      </c>
      <c r="V6" s="10">
        <v>1506</v>
      </c>
      <c r="W6" s="10"/>
      <c r="X6" s="10"/>
      <c r="Y6" s="10">
        <v>3213</v>
      </c>
      <c r="Z6" s="60">
        <f>SUM(U6:Y6)</f>
        <v>4827</v>
      </c>
      <c r="AA6" s="11">
        <v>179</v>
      </c>
      <c r="AB6" s="10">
        <v>2340</v>
      </c>
      <c r="AC6" s="10">
        <v>40</v>
      </c>
      <c r="AD6" s="10">
        <v>184</v>
      </c>
      <c r="AE6" s="10">
        <v>2282</v>
      </c>
      <c r="AF6" s="60">
        <f t="shared" ref="AF6:AF11" si="0">SUM(AA6:AE6)</f>
        <v>5025</v>
      </c>
      <c r="AG6" s="11">
        <v>139</v>
      </c>
      <c r="AH6" s="10">
        <v>1319</v>
      </c>
      <c r="AI6" s="10">
        <v>20</v>
      </c>
      <c r="AJ6" s="10">
        <v>80</v>
      </c>
      <c r="AK6" s="10">
        <v>1769</v>
      </c>
      <c r="AL6" s="61">
        <f t="shared" ref="AL6:AL11" si="1">SUM(AG6:AK6)</f>
        <v>3327</v>
      </c>
      <c r="AM6" s="11">
        <v>24</v>
      </c>
      <c r="AN6" s="10">
        <v>86</v>
      </c>
      <c r="AO6" s="122">
        <v>0</v>
      </c>
      <c r="AP6" s="122">
        <v>0</v>
      </c>
      <c r="AQ6" s="122">
        <v>146</v>
      </c>
      <c r="AR6" s="61">
        <f t="shared" ref="AR6:AR11" si="2">SUM(AM6:AQ6)</f>
        <v>256</v>
      </c>
      <c r="AS6" s="11"/>
      <c r="AT6" s="10"/>
      <c r="AU6" s="122"/>
      <c r="AV6" s="122"/>
      <c r="AW6" s="122"/>
      <c r="AX6" s="61">
        <f>SUM(AS6:AW6)</f>
        <v>0</v>
      </c>
      <c r="AY6" s="11"/>
      <c r="AZ6" s="10"/>
      <c r="BA6" s="122"/>
      <c r="BB6" s="122"/>
      <c r="BC6" s="122"/>
      <c r="BD6" s="61">
        <f>SUM(AY6:BC6)</f>
        <v>0</v>
      </c>
      <c r="BE6" s="11">
        <v>299</v>
      </c>
      <c r="BF6" s="10">
        <v>4445</v>
      </c>
      <c r="BG6" s="122"/>
      <c r="BH6" s="122"/>
      <c r="BI6" s="122">
        <v>625</v>
      </c>
      <c r="BJ6" s="61">
        <f>SUM(BE6:BI6)</f>
        <v>5369</v>
      </c>
      <c r="BK6" s="11">
        <v>466</v>
      </c>
      <c r="BL6" s="10">
        <v>6059</v>
      </c>
      <c r="BM6" s="122">
        <v>15</v>
      </c>
      <c r="BN6" s="122">
        <v>442</v>
      </c>
      <c r="BO6" s="122">
        <v>2953</v>
      </c>
      <c r="BP6" s="61">
        <f>SUM(BK6:BO6)</f>
        <v>9935</v>
      </c>
      <c r="BQ6" s="11">
        <v>740</v>
      </c>
      <c r="BR6" s="10">
        <v>7064</v>
      </c>
      <c r="BS6" s="122"/>
      <c r="BT6" s="122"/>
      <c r="BU6" s="122">
        <v>1278</v>
      </c>
      <c r="BV6" s="61">
        <f>SUM(BQ6:BU6)</f>
        <v>9082</v>
      </c>
      <c r="BW6" s="62">
        <f>C6+I6+O6+U6+AA6+AG6+AM6+AS6+AY6+BE6+BK6+BQ6</f>
        <v>2313</v>
      </c>
      <c r="BX6" s="62">
        <f>D6+J6+P6+V6+AB6+AH6+AN6+AT6+AZ6+BF6+BL6+BR6</f>
        <v>26020</v>
      </c>
      <c r="BY6" s="62">
        <f>E6+K6+Q6+W6+AC6+AI6+AO6+AU6+BA6+BG6+BM6+BS6</f>
        <v>110</v>
      </c>
      <c r="BZ6" s="62">
        <f>F6+L6+R6+X6+AD6+AJ6+AP6+AV6+BB6+BH6+BN6+BT6</f>
        <v>996</v>
      </c>
      <c r="CA6" s="62">
        <f t="shared" ref="BZ6:CB17" si="3">G6+M6+S6+Y6+AE6+AK6+AQ6+AW6+BC6+BI6+BO6+BU6</f>
        <v>17476</v>
      </c>
      <c r="CB6" s="61">
        <f>H6+N6+T6+Z6+AF6+AL6+AR6+AX6+BD6+BJ6+BP6+BV6</f>
        <v>46915</v>
      </c>
      <c r="CC6" s="63">
        <f>CB6*100/B6</f>
        <v>62.553333333333335</v>
      </c>
      <c r="CD6" s="15">
        <f>BW6+BX6+BY6+BZ6+CA6</f>
        <v>46915</v>
      </c>
    </row>
    <row r="7" spans="1:82">
      <c r="A7" s="109" t="s">
        <v>12</v>
      </c>
      <c r="B7" s="14">
        <f>B8+B9+B10+B11+B12+B13+B14+B15+B16+B17</f>
        <v>58500</v>
      </c>
      <c r="C7" s="14">
        <f>SUM(C8:C17)</f>
        <v>151</v>
      </c>
      <c r="D7" s="14">
        <f>SUM(D8:D17)</f>
        <v>1122</v>
      </c>
      <c r="E7" s="14">
        <f>SUM(E8:E17)</f>
        <v>0</v>
      </c>
      <c r="F7" s="14">
        <f>SUM(F8:F17)</f>
        <v>0</v>
      </c>
      <c r="G7" s="14">
        <f>SUM(G8:G17)</f>
        <v>1017</v>
      </c>
      <c r="H7" s="64">
        <f>SUM(C7:G7)</f>
        <v>2290</v>
      </c>
      <c r="I7" s="14">
        <f>SUM(I8:I17)</f>
        <v>100</v>
      </c>
      <c r="J7" s="14">
        <f t="shared" ref="J7:M7" si="4">SUM(J8:J17)</f>
        <v>1782</v>
      </c>
      <c r="K7" s="14">
        <f t="shared" si="4"/>
        <v>0</v>
      </c>
      <c r="L7" s="14">
        <f t="shared" si="4"/>
        <v>0</v>
      </c>
      <c r="M7" s="14">
        <f t="shared" si="4"/>
        <v>559</v>
      </c>
      <c r="N7" s="64">
        <f>SUM(I7:M7)</f>
        <v>2441</v>
      </c>
      <c r="O7" s="14">
        <f>SUM(O8:O17)</f>
        <v>390</v>
      </c>
      <c r="P7" s="14">
        <f t="shared" ref="P7:S7" si="5">SUM(P8:P17)</f>
        <v>5124</v>
      </c>
      <c r="Q7" s="14">
        <f t="shared" si="5"/>
        <v>0</v>
      </c>
      <c r="R7" s="14">
        <f t="shared" si="5"/>
        <v>0</v>
      </c>
      <c r="S7" s="14">
        <f t="shared" si="5"/>
        <v>419</v>
      </c>
      <c r="T7" s="64">
        <f>SUM(O7:S7)</f>
        <v>5933</v>
      </c>
      <c r="U7" s="14">
        <f>SUM(U8:U17)</f>
        <v>375</v>
      </c>
      <c r="V7" s="14">
        <f t="shared" ref="V7:Y7" si="6">SUM(V8:V17)</f>
        <v>5400</v>
      </c>
      <c r="W7" s="14">
        <f t="shared" si="6"/>
        <v>14</v>
      </c>
      <c r="X7" s="14">
        <f t="shared" si="6"/>
        <v>0</v>
      </c>
      <c r="Y7" s="14">
        <f t="shared" si="6"/>
        <v>2992</v>
      </c>
      <c r="Z7" s="64">
        <f>SUM(U7:Y7)</f>
        <v>8781</v>
      </c>
      <c r="AA7" s="14">
        <f>SUM(AA8:AA17)</f>
        <v>275</v>
      </c>
      <c r="AB7" s="14">
        <f t="shared" ref="AB7:AE7" si="7">SUM(AB8:AB17)</f>
        <v>5181</v>
      </c>
      <c r="AC7" s="14">
        <f t="shared" si="7"/>
        <v>12</v>
      </c>
      <c r="AD7" s="14">
        <f t="shared" si="7"/>
        <v>38</v>
      </c>
      <c r="AE7" s="14">
        <f t="shared" si="7"/>
        <v>995</v>
      </c>
      <c r="AF7" s="64">
        <f>SUM(AA7:AE7)</f>
        <v>6501</v>
      </c>
      <c r="AG7" s="14">
        <f>SUM(AG8:AG17)</f>
        <v>401</v>
      </c>
      <c r="AH7" s="14">
        <f t="shared" ref="AH7:AK7" si="8">SUM(AH8:AH17)</f>
        <v>2764</v>
      </c>
      <c r="AI7" s="14">
        <f t="shared" si="8"/>
        <v>20</v>
      </c>
      <c r="AJ7" s="14">
        <f t="shared" si="8"/>
        <v>0</v>
      </c>
      <c r="AK7" s="14">
        <f t="shared" si="8"/>
        <v>193</v>
      </c>
      <c r="AL7" s="65">
        <f t="shared" si="1"/>
        <v>3378</v>
      </c>
      <c r="AM7" s="14">
        <f>SUM(AM8:AM17)</f>
        <v>32</v>
      </c>
      <c r="AN7" s="14">
        <f t="shared" ref="AN7:AQ7" si="9">SUM(AN8:AN17)</f>
        <v>68</v>
      </c>
      <c r="AO7" s="14">
        <f t="shared" si="9"/>
        <v>0</v>
      </c>
      <c r="AP7" s="14">
        <f t="shared" si="9"/>
        <v>0</v>
      </c>
      <c r="AQ7" s="14">
        <f t="shared" si="9"/>
        <v>164</v>
      </c>
      <c r="AR7" s="65">
        <f t="shared" si="2"/>
        <v>264</v>
      </c>
      <c r="AS7" s="14">
        <f>SUM(AS8:AS17)</f>
        <v>0</v>
      </c>
      <c r="AT7" s="14">
        <f t="shared" ref="AT7:AW7" si="10">SUM(AT8:AT17)</f>
        <v>0</v>
      </c>
      <c r="AU7" s="14">
        <f t="shared" si="10"/>
        <v>8</v>
      </c>
      <c r="AV7" s="14">
        <f t="shared" si="10"/>
        <v>0</v>
      </c>
      <c r="AW7" s="14">
        <f t="shared" si="10"/>
        <v>966</v>
      </c>
      <c r="AX7" s="65">
        <f>SUM(AS7:AW7)</f>
        <v>974</v>
      </c>
      <c r="AY7" s="14">
        <f>SUM(AY8:AY17)</f>
        <v>583</v>
      </c>
      <c r="AZ7" s="14">
        <f t="shared" ref="AZ7:BC7" si="11">SUM(AZ8:AZ17)</f>
        <v>4330</v>
      </c>
      <c r="BA7" s="14">
        <f t="shared" si="11"/>
        <v>339</v>
      </c>
      <c r="BB7" s="14">
        <f t="shared" si="11"/>
        <v>1013</v>
      </c>
      <c r="BC7" s="14">
        <f t="shared" si="11"/>
        <v>642</v>
      </c>
      <c r="BD7" s="65">
        <f>SUM(AY7:BC7)</f>
        <v>6907</v>
      </c>
      <c r="BE7" s="14">
        <f>SUM(BE8:BE17)</f>
        <v>406</v>
      </c>
      <c r="BF7" s="14">
        <f t="shared" ref="BF7:BI7" si="12">SUM(BF8:BF17)</f>
        <v>6107</v>
      </c>
      <c r="BG7" s="14">
        <f t="shared" si="12"/>
        <v>99</v>
      </c>
      <c r="BH7" s="14">
        <f t="shared" si="12"/>
        <v>171</v>
      </c>
      <c r="BI7" s="14">
        <f t="shared" si="12"/>
        <v>651</v>
      </c>
      <c r="BJ7" s="65">
        <f>SUM(BE7:BI7)</f>
        <v>7434</v>
      </c>
      <c r="BK7" s="14">
        <f>SUM(BK8:BK17)</f>
        <v>511</v>
      </c>
      <c r="BL7" s="14">
        <f t="shared" ref="BL7:BO7" si="13">SUM(BL8:BL17)</f>
        <v>7611</v>
      </c>
      <c r="BM7" s="14">
        <f t="shared" si="13"/>
        <v>263</v>
      </c>
      <c r="BN7" s="14">
        <f t="shared" si="13"/>
        <v>212</v>
      </c>
      <c r="BO7" s="14">
        <f t="shared" si="13"/>
        <v>1085</v>
      </c>
      <c r="BP7" s="65">
        <f>SUM(BK7:BO7)</f>
        <v>9682</v>
      </c>
      <c r="BQ7" s="14">
        <f>SUM(BQ8:BQ17)</f>
        <v>1031</v>
      </c>
      <c r="BR7" s="14">
        <f t="shared" ref="BR7:BU7" si="14">SUM(BR8:BR17)</f>
        <v>12517</v>
      </c>
      <c r="BS7" s="14">
        <f t="shared" si="14"/>
        <v>300</v>
      </c>
      <c r="BT7" s="14">
        <f t="shared" si="14"/>
        <v>0</v>
      </c>
      <c r="BU7" s="14">
        <f t="shared" si="14"/>
        <v>676</v>
      </c>
      <c r="BV7" s="65">
        <f>SUM(BQ7:BU7)</f>
        <v>14524</v>
      </c>
      <c r="BW7" s="65">
        <f t="shared" ref="BW7:CB17" si="15">C7+I7+O7+U7+AA7+AG7+AM7+AS7+AY7+BE7+BK7+BQ7</f>
        <v>4255</v>
      </c>
      <c r="BX7" s="65">
        <f t="shared" si="15"/>
        <v>52006</v>
      </c>
      <c r="BY7" s="65">
        <f>E7+K7+Q7+W7+AC7+AI7+AO7+AU7+BA7+BG7+BM7+BS7</f>
        <v>1055</v>
      </c>
      <c r="BZ7" s="65">
        <f>F7+L7+R7+X7+AD7+AJ7+AP7+AV7+BB7+BH7+BN7+BT7</f>
        <v>1434</v>
      </c>
      <c r="CA7" s="65">
        <f>G7+M7+S7+Y7+AE7+AK7+AQ7+AW7+BC7+BI7+BO7+BU7</f>
        <v>10359</v>
      </c>
      <c r="CB7" s="66">
        <f t="shared" si="3"/>
        <v>69109</v>
      </c>
      <c r="CC7" s="67">
        <f>CB7*100/B7</f>
        <v>118.13504273504273</v>
      </c>
      <c r="CD7" s="15">
        <f t="shared" ref="CD7:CD19" si="16">BW7+BX7+BY7+BZ7+CA7</f>
        <v>69109</v>
      </c>
    </row>
    <row r="8" spans="1:82">
      <c r="A8" s="42" t="s">
        <v>32</v>
      </c>
      <c r="B8" s="10">
        <v>1500</v>
      </c>
      <c r="C8" s="26"/>
      <c r="D8" s="27"/>
      <c r="E8" s="27"/>
      <c r="F8" s="27"/>
      <c r="G8" s="27"/>
      <c r="H8" s="69"/>
      <c r="I8" s="26">
        <v>8</v>
      </c>
      <c r="J8" s="27">
        <v>140</v>
      </c>
      <c r="K8" s="27"/>
      <c r="L8" s="27"/>
      <c r="M8" s="27"/>
      <c r="N8" s="69">
        <f>SUM(I8:M8)</f>
        <v>148</v>
      </c>
      <c r="O8" s="26">
        <f>8+6</f>
        <v>14</v>
      </c>
      <c r="P8" s="27">
        <f>140+13+24+13+24</f>
        <v>214</v>
      </c>
      <c r="Q8" s="27"/>
      <c r="R8" s="27"/>
      <c r="S8" s="27"/>
      <c r="T8" s="69">
        <f>SUM(O8:S8)</f>
        <v>228</v>
      </c>
      <c r="U8" s="26">
        <f>8+3+3+3+3</f>
        <v>20</v>
      </c>
      <c r="V8" s="27">
        <f>140+14+16+14+16+14+16+14+16</f>
        <v>260</v>
      </c>
      <c r="W8" s="27"/>
      <c r="X8" s="27"/>
      <c r="Y8" s="27"/>
      <c r="Z8" s="69">
        <f>SUM(U8:Y8)</f>
        <v>280</v>
      </c>
      <c r="AA8" s="26">
        <f>12+3+4+4</f>
        <v>23</v>
      </c>
      <c r="AB8" s="27">
        <f>210+14+16+14+16+14+16</f>
        <v>300</v>
      </c>
      <c r="AC8" s="27"/>
      <c r="AD8" s="27"/>
      <c r="AE8" s="27"/>
      <c r="AF8" s="69">
        <f t="shared" si="0"/>
        <v>323</v>
      </c>
      <c r="AG8" s="26">
        <v>0</v>
      </c>
      <c r="AH8" s="27">
        <v>0</v>
      </c>
      <c r="AI8" s="27"/>
      <c r="AJ8" s="27"/>
      <c r="AK8" s="27"/>
      <c r="AL8" s="70">
        <f t="shared" si="1"/>
        <v>0</v>
      </c>
      <c r="AM8" s="122">
        <v>0</v>
      </c>
      <c r="AN8" s="122">
        <v>0</v>
      </c>
      <c r="AO8" s="122">
        <v>0</v>
      </c>
      <c r="AP8" s="122">
        <v>0</v>
      </c>
      <c r="AQ8" s="122">
        <v>0</v>
      </c>
      <c r="AR8" s="70">
        <f t="shared" si="2"/>
        <v>0</v>
      </c>
      <c r="AS8" s="122">
        <v>0</v>
      </c>
      <c r="AT8" s="122">
        <v>0</v>
      </c>
      <c r="AU8" s="122">
        <v>0</v>
      </c>
      <c r="AV8" s="122">
        <v>0</v>
      </c>
      <c r="AW8" s="122">
        <v>0</v>
      </c>
      <c r="AX8" s="71">
        <f t="shared" ref="AX8:AX15" si="17">SUM(AS8:AW8)</f>
        <v>0</v>
      </c>
      <c r="AY8" s="130">
        <v>9</v>
      </c>
      <c r="AZ8" s="130">
        <v>66</v>
      </c>
      <c r="BA8" s="130">
        <v>0</v>
      </c>
      <c r="BB8" s="130">
        <v>0</v>
      </c>
      <c r="BC8" s="130">
        <v>0</v>
      </c>
      <c r="BD8" s="70">
        <f t="shared" ref="BD8:BD16" si="18">SUM(AY8:BC8)</f>
        <v>75</v>
      </c>
      <c r="BE8" s="130"/>
      <c r="BF8" s="130"/>
      <c r="BG8" s="130"/>
      <c r="BH8" s="130"/>
      <c r="BI8" s="130"/>
      <c r="BJ8" s="72">
        <f>SUM(BE8:BI8)</f>
        <v>0</v>
      </c>
      <c r="BK8" s="130">
        <v>8</v>
      </c>
      <c r="BL8" s="130">
        <v>92</v>
      </c>
      <c r="BM8" s="130"/>
      <c r="BN8" s="130"/>
      <c r="BO8" s="130"/>
      <c r="BP8" s="70">
        <f>SUM(BK8:BO8)</f>
        <v>100</v>
      </c>
      <c r="BQ8" s="130">
        <v>8</v>
      </c>
      <c r="BR8" s="130">
        <v>90</v>
      </c>
      <c r="BS8" s="130"/>
      <c r="BT8" s="130"/>
      <c r="BU8" s="130"/>
      <c r="BV8" s="71">
        <f>SUM(BQ8:BU8)</f>
        <v>98</v>
      </c>
      <c r="BW8" s="68">
        <f t="shared" si="15"/>
        <v>90</v>
      </c>
      <c r="BX8" s="68">
        <f t="shared" si="15"/>
        <v>1162</v>
      </c>
      <c r="BY8" s="68">
        <f>E8+K8+Q8+W8+AC8+AI8+AO8+AU8+BA8+BG8+BM8+BS8</f>
        <v>0</v>
      </c>
      <c r="BZ8" s="68">
        <f t="shared" si="3"/>
        <v>0</v>
      </c>
      <c r="CA8" s="68">
        <f t="shared" si="3"/>
        <v>0</v>
      </c>
      <c r="CB8" s="70">
        <f>H8+N8+T8+Z8+AF8+AL8+AR8+AX8+BD8+BJ8+BP8+BV8</f>
        <v>1252</v>
      </c>
      <c r="CC8" s="73">
        <f t="shared" ref="CC8:CC16" si="19">CB8*100/B8</f>
        <v>83.466666666666669</v>
      </c>
      <c r="CD8" s="15">
        <f>BW8+BX8+BY8+BZ8+CA8</f>
        <v>1252</v>
      </c>
    </row>
    <row r="9" spans="1:82">
      <c r="A9" s="126" t="s">
        <v>40</v>
      </c>
      <c r="B9" s="12">
        <v>1500</v>
      </c>
      <c r="C9" s="19">
        <v>7</v>
      </c>
      <c r="D9" s="20">
        <v>214</v>
      </c>
      <c r="E9" s="20"/>
      <c r="F9" s="20"/>
      <c r="G9" s="20"/>
      <c r="H9" s="70">
        <f t="shared" ref="H9:H20" si="20">SUM(C9:G9)</f>
        <v>221</v>
      </c>
      <c r="I9" s="122">
        <v>12</v>
      </c>
      <c r="J9" s="123">
        <v>588</v>
      </c>
      <c r="K9" s="123"/>
      <c r="L9" s="123"/>
      <c r="M9" s="123"/>
      <c r="N9" s="69">
        <f>SUM(I9:M9)</f>
        <v>600</v>
      </c>
      <c r="O9" s="122">
        <v>72</v>
      </c>
      <c r="P9" s="123">
        <v>1016</v>
      </c>
      <c r="Q9" s="123"/>
      <c r="R9" s="123"/>
      <c r="S9" s="123"/>
      <c r="T9" s="69">
        <f>SUM(O9:S9)</f>
        <v>1088</v>
      </c>
      <c r="U9" s="19">
        <v>13</v>
      </c>
      <c r="V9" s="20">
        <v>271</v>
      </c>
      <c r="W9" s="20"/>
      <c r="X9" s="20"/>
      <c r="Y9" s="20"/>
      <c r="Z9" s="69">
        <f>SUM(U9:Y9)</f>
        <v>284</v>
      </c>
      <c r="AA9" s="19">
        <v>18</v>
      </c>
      <c r="AB9" s="20">
        <v>318</v>
      </c>
      <c r="AC9" s="20"/>
      <c r="AD9" s="20"/>
      <c r="AE9" s="20"/>
      <c r="AF9" s="69">
        <f t="shared" si="0"/>
        <v>336</v>
      </c>
      <c r="AG9" s="122">
        <v>18</v>
      </c>
      <c r="AH9" s="123">
        <v>318</v>
      </c>
      <c r="AI9" s="123"/>
      <c r="AJ9" s="123"/>
      <c r="AK9" s="123"/>
      <c r="AL9" s="70">
        <f t="shared" si="1"/>
        <v>336</v>
      </c>
      <c r="AM9" s="122">
        <v>0</v>
      </c>
      <c r="AN9" s="123">
        <v>0</v>
      </c>
      <c r="AO9" s="123">
        <v>0</v>
      </c>
      <c r="AP9" s="123">
        <v>0</v>
      </c>
      <c r="AQ9" s="123">
        <v>0</v>
      </c>
      <c r="AR9" s="70">
        <f t="shared" si="2"/>
        <v>0</v>
      </c>
      <c r="AS9" s="122">
        <v>0</v>
      </c>
      <c r="AT9" s="123">
        <v>0</v>
      </c>
      <c r="AU9" s="123">
        <v>0</v>
      </c>
      <c r="AV9" s="123">
        <v>0</v>
      </c>
      <c r="AW9" s="123">
        <v>0</v>
      </c>
      <c r="AX9" s="71">
        <f t="shared" si="17"/>
        <v>0</v>
      </c>
      <c r="AY9" s="131">
        <v>0</v>
      </c>
      <c r="AZ9" s="132">
        <v>0</v>
      </c>
      <c r="BA9" s="132">
        <v>0</v>
      </c>
      <c r="BB9" s="132">
        <v>0</v>
      </c>
      <c r="BC9" s="132">
        <v>0</v>
      </c>
      <c r="BD9" s="70">
        <f t="shared" si="18"/>
        <v>0</v>
      </c>
      <c r="BE9" s="131">
        <v>10</v>
      </c>
      <c r="BF9" s="132">
        <v>167</v>
      </c>
      <c r="BG9" s="132"/>
      <c r="BH9" s="132"/>
      <c r="BI9" s="132"/>
      <c r="BJ9" s="72">
        <f>SUM(BE9:BI9)</f>
        <v>177</v>
      </c>
      <c r="BK9" s="131">
        <v>23</v>
      </c>
      <c r="BL9" s="132">
        <v>360</v>
      </c>
      <c r="BM9" s="132"/>
      <c r="BN9" s="132"/>
      <c r="BO9" s="132"/>
      <c r="BP9" s="70">
        <f>SUM(BK9:BO9)</f>
        <v>383</v>
      </c>
      <c r="BQ9" s="133"/>
      <c r="BR9" s="134"/>
      <c r="BS9" s="134"/>
      <c r="BT9" s="134"/>
      <c r="BU9" s="134"/>
      <c r="BV9" s="71">
        <f>SUM(BQ9:BU9)</f>
        <v>0</v>
      </c>
      <c r="BW9" s="70">
        <f t="shared" si="15"/>
        <v>173</v>
      </c>
      <c r="BX9" s="70">
        <f t="shared" si="15"/>
        <v>3252</v>
      </c>
      <c r="BY9" s="70">
        <f t="shared" si="15"/>
        <v>0</v>
      </c>
      <c r="BZ9" s="70">
        <f t="shared" si="3"/>
        <v>0</v>
      </c>
      <c r="CA9" s="70">
        <f t="shared" si="3"/>
        <v>0</v>
      </c>
      <c r="CB9" s="70">
        <f>H9+N9+T9+Z9+AF9+AL9+AR9+AX9+BD9+BJ9+BP9+BV9</f>
        <v>3425</v>
      </c>
      <c r="CC9" s="74">
        <f t="shared" si="19"/>
        <v>228.33333333333334</v>
      </c>
      <c r="CD9" s="75">
        <f>BW9+BX9+BY9+BZ9+CA9</f>
        <v>3425</v>
      </c>
    </row>
    <row r="10" spans="1:82" ht="25.5" customHeight="1">
      <c r="A10" s="126" t="s">
        <v>39</v>
      </c>
      <c r="B10" s="10">
        <v>12000</v>
      </c>
      <c r="C10" s="23">
        <v>86</v>
      </c>
      <c r="D10" s="24">
        <v>244</v>
      </c>
      <c r="E10" s="24"/>
      <c r="F10" s="24"/>
      <c r="G10" s="24">
        <v>73</v>
      </c>
      <c r="H10" s="69">
        <f t="shared" si="20"/>
        <v>403</v>
      </c>
      <c r="I10" s="124"/>
      <c r="J10" s="125"/>
      <c r="K10" s="125"/>
      <c r="L10" s="125"/>
      <c r="M10" s="125">
        <v>68</v>
      </c>
      <c r="N10" s="69">
        <f>SUM(I10:M10)</f>
        <v>68</v>
      </c>
      <c r="O10" s="124">
        <v>7</v>
      </c>
      <c r="P10" s="125">
        <v>86</v>
      </c>
      <c r="Q10" s="125"/>
      <c r="R10" s="125"/>
      <c r="S10" s="125">
        <v>78</v>
      </c>
      <c r="T10" s="69">
        <f>SUM(O10:S10)</f>
        <v>171</v>
      </c>
      <c r="U10" s="23">
        <v>10</v>
      </c>
      <c r="V10" s="24">
        <v>45</v>
      </c>
      <c r="W10" s="24"/>
      <c r="X10" s="24"/>
      <c r="Y10" s="24">
        <v>41</v>
      </c>
      <c r="Z10" s="69">
        <f>SUM(U10:Y10)</f>
        <v>96</v>
      </c>
      <c r="AA10" s="23">
        <v>50</v>
      </c>
      <c r="AB10" s="24">
        <v>424</v>
      </c>
      <c r="AC10" s="24"/>
      <c r="AD10" s="24"/>
      <c r="AE10" s="24">
        <v>104</v>
      </c>
      <c r="AF10" s="69">
        <f t="shared" si="0"/>
        <v>578</v>
      </c>
      <c r="AG10" s="124">
        <v>71</v>
      </c>
      <c r="AH10" s="125">
        <v>845</v>
      </c>
      <c r="AI10" s="125"/>
      <c r="AJ10" s="125"/>
      <c r="AK10" s="125">
        <v>39</v>
      </c>
      <c r="AL10" s="70">
        <f t="shared" si="1"/>
        <v>955</v>
      </c>
      <c r="AM10" s="124">
        <v>16</v>
      </c>
      <c r="AN10" s="125">
        <v>34</v>
      </c>
      <c r="AO10" s="125">
        <v>0</v>
      </c>
      <c r="AP10" s="125">
        <v>0</v>
      </c>
      <c r="AQ10" s="125">
        <v>0</v>
      </c>
      <c r="AR10" s="70">
        <f t="shared" si="2"/>
        <v>50</v>
      </c>
      <c r="AS10" s="124"/>
      <c r="AT10" s="125"/>
      <c r="AU10" s="125">
        <v>0</v>
      </c>
      <c r="AV10" s="125">
        <v>0</v>
      </c>
      <c r="AW10" s="125">
        <v>0</v>
      </c>
      <c r="AX10" s="71">
        <f t="shared" si="17"/>
        <v>0</v>
      </c>
      <c r="AY10" s="124">
        <v>20</v>
      </c>
      <c r="AZ10" s="125">
        <v>180</v>
      </c>
      <c r="BA10" s="125">
        <v>0</v>
      </c>
      <c r="BB10" s="125">
        <v>0</v>
      </c>
      <c r="BC10" s="125">
        <v>0</v>
      </c>
      <c r="BD10" s="70">
        <f t="shared" si="18"/>
        <v>200</v>
      </c>
      <c r="BE10" s="124">
        <v>198</v>
      </c>
      <c r="BF10" s="125">
        <v>2970</v>
      </c>
      <c r="BG10" s="125"/>
      <c r="BH10" s="125"/>
      <c r="BI10" s="125"/>
      <c r="BJ10" s="72">
        <f>SUM(BE10:BI10)</f>
        <v>3168</v>
      </c>
      <c r="BK10" s="124">
        <v>110</v>
      </c>
      <c r="BL10" s="125">
        <v>1764</v>
      </c>
      <c r="BM10" s="125"/>
      <c r="BN10" s="125"/>
      <c r="BO10" s="125">
        <v>65</v>
      </c>
      <c r="BP10" s="70">
        <f>SUM(BK10:BO10)</f>
        <v>1939</v>
      </c>
      <c r="BQ10" s="124">
        <v>121</v>
      </c>
      <c r="BR10" s="125">
        <v>1218</v>
      </c>
      <c r="BS10" s="125"/>
      <c r="BT10" s="125"/>
      <c r="BU10" s="125">
        <v>5</v>
      </c>
      <c r="BV10" s="71">
        <f>SUM(BQ10:BU10)</f>
        <v>1344</v>
      </c>
      <c r="BW10" s="112">
        <f>C10+I10+O10+U10+AA10+AG10+AM10+AS10+AY10+BE10+BK10+BQ10</f>
        <v>689</v>
      </c>
      <c r="BX10" s="112">
        <f>D10+J10+P10+V10+AB10+AH10+AN10+AT10+AZ10+BF10+BL10+BR10</f>
        <v>7810</v>
      </c>
      <c r="BY10" s="112">
        <f>E10+K10+Q10+W10+AC10+AI10+AO10+AU10+BA10+BG10+BM10+BS10</f>
        <v>0</v>
      </c>
      <c r="BZ10" s="112">
        <f>F10+L10+R10+X10+AD10+AJ10+AP10+AV10+BB10+BH10+BN10+BT10</f>
        <v>0</v>
      </c>
      <c r="CA10" s="112">
        <f>G10+M10+S10+Y10+AE10+AK10+AQ10+AW10+BC10+BI10+BO10+BU10</f>
        <v>473</v>
      </c>
      <c r="CB10" s="112">
        <f>H10+N10+T10+Z10+AF10+AL10+AR10+AX10+BD10+BJ10+BP10+BV10</f>
        <v>8972</v>
      </c>
      <c r="CC10" s="113">
        <f t="shared" si="19"/>
        <v>74.766666666666666</v>
      </c>
      <c r="CD10" s="15">
        <f>BW10+BX10+BY10+BZ10+CA10</f>
        <v>8972</v>
      </c>
    </row>
    <row r="11" spans="1:82">
      <c r="A11" s="126" t="s">
        <v>33</v>
      </c>
      <c r="B11" s="10">
        <v>2000</v>
      </c>
      <c r="C11" s="26"/>
      <c r="D11" s="27"/>
      <c r="E11" s="27"/>
      <c r="F11" s="27"/>
      <c r="G11" s="27"/>
      <c r="H11" s="70">
        <f t="shared" si="20"/>
        <v>0</v>
      </c>
      <c r="I11" s="87"/>
      <c r="J11" s="117"/>
      <c r="K11" s="117"/>
      <c r="L11" s="117"/>
      <c r="M11" s="117"/>
      <c r="N11" s="70"/>
      <c r="O11" s="87"/>
      <c r="P11" s="117"/>
      <c r="Q11" s="117"/>
      <c r="R11" s="117"/>
      <c r="S11" s="117"/>
      <c r="T11" s="70"/>
      <c r="U11" s="26"/>
      <c r="V11" s="27">
        <v>1535</v>
      </c>
      <c r="W11" s="27">
        <v>14</v>
      </c>
      <c r="X11" s="27"/>
      <c r="Y11" s="27">
        <v>476</v>
      </c>
      <c r="Z11" s="70">
        <f t="shared" ref="Z11:Z16" si="21">SUM(U11:Y11)</f>
        <v>2025</v>
      </c>
      <c r="AA11" s="87"/>
      <c r="AB11" s="117"/>
      <c r="AC11" s="117"/>
      <c r="AD11" s="117"/>
      <c r="AE11" s="117"/>
      <c r="AF11" s="70">
        <f t="shared" si="0"/>
        <v>0</v>
      </c>
      <c r="AG11" s="87"/>
      <c r="AH11" s="117"/>
      <c r="AI11" s="117"/>
      <c r="AJ11" s="117"/>
      <c r="AK11" s="117"/>
      <c r="AL11" s="70">
        <f t="shared" si="1"/>
        <v>0</v>
      </c>
      <c r="AM11" s="87"/>
      <c r="AN11" s="117"/>
      <c r="AO11" s="117"/>
      <c r="AP11" s="117"/>
      <c r="AQ11" s="117"/>
      <c r="AR11" s="70">
        <f t="shared" si="2"/>
        <v>0</v>
      </c>
      <c r="AS11" s="87"/>
      <c r="AT11" s="117"/>
      <c r="AU11" s="117"/>
      <c r="AV11" s="117"/>
      <c r="AW11" s="117"/>
      <c r="AX11" s="71">
        <f t="shared" si="17"/>
        <v>0</v>
      </c>
      <c r="AY11" s="87"/>
      <c r="AZ11" s="117"/>
      <c r="BA11" s="117"/>
      <c r="BB11" s="117"/>
      <c r="BC11" s="117"/>
      <c r="BD11" s="70">
        <f t="shared" si="18"/>
        <v>0</v>
      </c>
      <c r="BE11" s="87"/>
      <c r="BF11" s="117"/>
      <c r="BG11" s="117"/>
      <c r="BH11" s="117"/>
      <c r="BI11" s="117"/>
      <c r="BJ11" s="72">
        <f t="shared" ref="BJ11:BJ14" si="22">SUM(BE11:BI11)</f>
        <v>0</v>
      </c>
      <c r="BK11" s="87"/>
      <c r="BL11" s="117"/>
      <c r="BM11" s="117"/>
      <c r="BN11" s="117"/>
      <c r="BO11" s="117"/>
      <c r="BP11" s="70"/>
      <c r="BQ11" s="87"/>
      <c r="BR11" s="117"/>
      <c r="BS11" s="117"/>
      <c r="BT11" s="117"/>
      <c r="BU11" s="117"/>
      <c r="BV11" s="71"/>
      <c r="BW11" s="70">
        <f t="shared" si="15"/>
        <v>0</v>
      </c>
      <c r="BX11" s="70">
        <f t="shared" si="15"/>
        <v>1535</v>
      </c>
      <c r="BY11" s="70">
        <f t="shared" si="15"/>
        <v>14</v>
      </c>
      <c r="BZ11" s="70">
        <f t="shared" si="3"/>
        <v>0</v>
      </c>
      <c r="CA11" s="70">
        <f t="shared" si="3"/>
        <v>476</v>
      </c>
      <c r="CB11" s="70">
        <f t="shared" si="3"/>
        <v>2025</v>
      </c>
      <c r="CC11" s="74">
        <f t="shared" si="19"/>
        <v>101.25</v>
      </c>
      <c r="CD11" s="15">
        <f t="shared" si="16"/>
        <v>2025</v>
      </c>
    </row>
    <row r="12" spans="1:82">
      <c r="A12" s="42" t="s">
        <v>34</v>
      </c>
      <c r="B12" s="10">
        <v>500</v>
      </c>
      <c r="C12" s="26"/>
      <c r="D12" s="27"/>
      <c r="E12" s="27"/>
      <c r="F12" s="27"/>
      <c r="G12" s="27"/>
      <c r="H12" s="70">
        <f t="shared" si="20"/>
        <v>0</v>
      </c>
      <c r="I12" s="87"/>
      <c r="J12" s="117"/>
      <c r="K12" s="117"/>
      <c r="L12" s="117"/>
      <c r="M12" s="117"/>
      <c r="N12" s="70"/>
      <c r="O12" s="87"/>
      <c r="P12" s="117"/>
      <c r="Q12" s="117"/>
      <c r="R12" s="117"/>
      <c r="S12" s="117"/>
      <c r="T12" s="70"/>
      <c r="U12" s="87"/>
      <c r="V12" s="117"/>
      <c r="W12" s="117"/>
      <c r="X12" s="117"/>
      <c r="Y12" s="117"/>
      <c r="Z12" s="70"/>
      <c r="AA12" s="87"/>
      <c r="AB12" s="117"/>
      <c r="AC12" s="117"/>
      <c r="AD12" s="117"/>
      <c r="AE12" s="117"/>
      <c r="AF12" s="70"/>
      <c r="AG12" s="87"/>
      <c r="AH12" s="117"/>
      <c r="AI12" s="117"/>
      <c r="AJ12" s="117"/>
      <c r="AK12" s="117"/>
      <c r="AL12" s="70"/>
      <c r="AM12" s="87"/>
      <c r="AN12" s="117"/>
      <c r="AO12" s="117"/>
      <c r="AP12" s="117"/>
      <c r="AQ12" s="117"/>
      <c r="AR12" s="70"/>
      <c r="AS12" s="26"/>
      <c r="AT12" s="27"/>
      <c r="AU12" s="27">
        <v>8</v>
      </c>
      <c r="AV12" s="27"/>
      <c r="AW12" s="27">
        <v>10</v>
      </c>
      <c r="AX12" s="71">
        <f t="shared" si="17"/>
        <v>18</v>
      </c>
      <c r="AY12" s="26">
        <v>25</v>
      </c>
      <c r="AZ12" s="27">
        <v>33</v>
      </c>
      <c r="BA12" s="27">
        <f>80+25</f>
        <v>105</v>
      </c>
      <c r="BB12" s="27">
        <f>232+39</f>
        <v>271</v>
      </c>
      <c r="BC12" s="27">
        <v>50</v>
      </c>
      <c r="BD12" s="70">
        <f t="shared" si="18"/>
        <v>484</v>
      </c>
      <c r="BE12" s="26"/>
      <c r="BF12" s="27"/>
      <c r="BG12" s="27">
        <f>42+57</f>
        <v>99</v>
      </c>
      <c r="BH12" s="27">
        <f>78+93</f>
        <v>171</v>
      </c>
      <c r="BI12" s="27">
        <v>3</v>
      </c>
      <c r="BJ12" s="72">
        <f t="shared" si="22"/>
        <v>273</v>
      </c>
      <c r="BK12" s="26">
        <v>42</v>
      </c>
      <c r="BL12" s="27">
        <v>63</v>
      </c>
      <c r="BM12" s="27">
        <v>14</v>
      </c>
      <c r="BN12" s="27">
        <v>24</v>
      </c>
      <c r="BO12" s="27"/>
      <c r="BP12" s="70">
        <f>SUM(BK12:BO12)</f>
        <v>143</v>
      </c>
      <c r="BQ12" s="87"/>
      <c r="BR12" s="117"/>
      <c r="BS12" s="117"/>
      <c r="BT12" s="117"/>
      <c r="BU12" s="117"/>
      <c r="BV12" s="71">
        <f>SUM(BQ12:BU12)</f>
        <v>0</v>
      </c>
      <c r="BW12" s="70">
        <f t="shared" si="15"/>
        <v>67</v>
      </c>
      <c r="BX12" s="70">
        <f t="shared" si="15"/>
        <v>96</v>
      </c>
      <c r="BY12" s="70">
        <f t="shared" si="15"/>
        <v>226</v>
      </c>
      <c r="BZ12" s="70">
        <f t="shared" si="3"/>
        <v>466</v>
      </c>
      <c r="CA12" s="70">
        <f t="shared" si="3"/>
        <v>63</v>
      </c>
      <c r="CB12" s="70">
        <f>H12+N12+T12+Z12+AF12+AL12+AR12+AX12+BD12+BJ12+BP12+BV12</f>
        <v>918</v>
      </c>
      <c r="CC12" s="74">
        <f t="shared" si="19"/>
        <v>183.6</v>
      </c>
      <c r="CD12" s="15">
        <f t="shared" si="16"/>
        <v>918</v>
      </c>
    </row>
    <row r="13" spans="1:82">
      <c r="A13" s="42" t="s">
        <v>35</v>
      </c>
      <c r="B13" s="10">
        <v>500</v>
      </c>
      <c r="C13" s="26"/>
      <c r="D13" s="27"/>
      <c r="E13" s="27"/>
      <c r="F13" s="27"/>
      <c r="G13" s="27"/>
      <c r="H13" s="70">
        <f t="shared" si="20"/>
        <v>0</v>
      </c>
      <c r="I13" s="87"/>
      <c r="J13" s="117"/>
      <c r="K13" s="117"/>
      <c r="L13" s="117"/>
      <c r="M13" s="117"/>
      <c r="N13" s="70">
        <f>SUM(I13:M13)</f>
        <v>0</v>
      </c>
      <c r="O13" s="87"/>
      <c r="P13" s="117"/>
      <c r="Q13" s="117"/>
      <c r="R13" s="117"/>
      <c r="S13" s="117"/>
      <c r="T13" s="70">
        <f>SUM(O13:S13)</f>
        <v>0</v>
      </c>
      <c r="U13" s="87"/>
      <c r="V13" s="117"/>
      <c r="W13" s="117"/>
      <c r="X13" s="117"/>
      <c r="Y13" s="117"/>
      <c r="Z13" s="70">
        <f>SUM(U13:Y13)</f>
        <v>0</v>
      </c>
      <c r="AA13" s="87"/>
      <c r="AB13" s="117"/>
      <c r="AC13" s="117"/>
      <c r="AD13" s="117"/>
      <c r="AE13" s="117"/>
      <c r="AF13" s="70">
        <f>SUM(AA13:AE13)</f>
        <v>0</v>
      </c>
      <c r="AG13" s="26"/>
      <c r="AH13" s="27"/>
      <c r="AI13" s="27">
        <v>20</v>
      </c>
      <c r="AJ13" s="27"/>
      <c r="AK13" s="27"/>
      <c r="AL13" s="70">
        <f>SUM(AG13:AK13)</f>
        <v>20</v>
      </c>
      <c r="AM13" s="128"/>
      <c r="AN13" s="129"/>
      <c r="AO13" s="129"/>
      <c r="AP13" s="129"/>
      <c r="AQ13" s="129"/>
      <c r="AR13" s="70">
        <f>SUM(AM13:AQ13)</f>
        <v>0</v>
      </c>
      <c r="AS13" s="128"/>
      <c r="AT13" s="129"/>
      <c r="AU13" s="129"/>
      <c r="AV13" s="129"/>
      <c r="AW13" s="129"/>
      <c r="AX13" s="71">
        <f t="shared" si="17"/>
        <v>0</v>
      </c>
      <c r="AY13" s="26"/>
      <c r="AZ13" s="27"/>
      <c r="BA13" s="27">
        <v>14</v>
      </c>
      <c r="BB13" s="27">
        <v>22</v>
      </c>
      <c r="BC13" s="27"/>
      <c r="BD13" s="70">
        <f t="shared" si="18"/>
        <v>36</v>
      </c>
      <c r="BE13" s="26"/>
      <c r="BF13" s="27"/>
      <c r="BG13" s="27"/>
      <c r="BH13" s="27"/>
      <c r="BI13" s="27"/>
      <c r="BJ13" s="72">
        <f t="shared" si="22"/>
        <v>0</v>
      </c>
      <c r="BK13" s="26">
        <v>30</v>
      </c>
      <c r="BL13" s="27">
        <v>40</v>
      </c>
      <c r="BM13" s="27"/>
      <c r="BN13" s="27"/>
      <c r="BO13" s="27">
        <v>50</v>
      </c>
      <c r="BP13" s="70">
        <f>SUM(BK13:BO13)</f>
        <v>120</v>
      </c>
      <c r="BQ13" s="87"/>
      <c r="BR13" s="117"/>
      <c r="BS13" s="117"/>
      <c r="BT13" s="117"/>
      <c r="BU13" s="117"/>
      <c r="BV13" s="71">
        <f t="shared" ref="BV13:BV15" si="23">SUM(BQ13:BU13)</f>
        <v>0</v>
      </c>
      <c r="BW13" s="70">
        <f t="shared" si="15"/>
        <v>30</v>
      </c>
      <c r="BX13" s="70">
        <f t="shared" si="15"/>
        <v>40</v>
      </c>
      <c r="BY13" s="70">
        <f t="shared" si="15"/>
        <v>34</v>
      </c>
      <c r="BZ13" s="70">
        <f t="shared" si="3"/>
        <v>22</v>
      </c>
      <c r="CA13" s="70">
        <f t="shared" si="3"/>
        <v>50</v>
      </c>
      <c r="CB13" s="70">
        <f>H13+N13+T13+Z13+AF13+AL13+AR13+AX13+BD13+BJ13+BP13+BV13</f>
        <v>176</v>
      </c>
      <c r="CC13" s="74">
        <f t="shared" si="19"/>
        <v>35.200000000000003</v>
      </c>
      <c r="CD13" s="15">
        <f t="shared" si="16"/>
        <v>176</v>
      </c>
    </row>
    <row r="14" spans="1:82">
      <c r="A14" s="42" t="s">
        <v>36</v>
      </c>
      <c r="B14" s="10">
        <v>3500</v>
      </c>
      <c r="C14" s="26"/>
      <c r="D14" s="27"/>
      <c r="E14" s="27"/>
      <c r="F14" s="27"/>
      <c r="G14" s="27"/>
      <c r="H14" s="70">
        <f t="shared" si="20"/>
        <v>0</v>
      </c>
      <c r="I14" s="87"/>
      <c r="J14" s="117"/>
      <c r="K14" s="117"/>
      <c r="L14" s="117"/>
      <c r="M14" s="117"/>
      <c r="N14" s="70"/>
      <c r="O14" s="87"/>
      <c r="P14" s="117"/>
      <c r="Q14" s="117"/>
      <c r="R14" s="117"/>
      <c r="S14" s="117"/>
      <c r="T14" s="70"/>
      <c r="U14" s="87"/>
      <c r="V14" s="117"/>
      <c r="W14" s="117"/>
      <c r="X14" s="117"/>
      <c r="Y14" s="117"/>
      <c r="Z14" s="70"/>
      <c r="AA14" s="87"/>
      <c r="AB14" s="117"/>
      <c r="AC14" s="117"/>
      <c r="AD14" s="117"/>
      <c r="AE14" s="117"/>
      <c r="AF14" s="70"/>
      <c r="AG14" s="87"/>
      <c r="AH14" s="117"/>
      <c r="AI14" s="117"/>
      <c r="AJ14" s="117"/>
      <c r="AK14" s="117"/>
      <c r="AL14" s="70"/>
      <c r="AM14" s="87"/>
      <c r="AN14" s="117"/>
      <c r="AO14" s="117"/>
      <c r="AP14" s="117"/>
      <c r="AQ14" s="117"/>
      <c r="AR14" s="70"/>
      <c r="AS14" s="87"/>
      <c r="AT14" s="117"/>
      <c r="AU14" s="117"/>
      <c r="AV14" s="117"/>
      <c r="AW14" s="117"/>
      <c r="AX14" s="71">
        <f t="shared" si="17"/>
        <v>0</v>
      </c>
      <c r="AY14" s="87"/>
      <c r="AZ14" s="117"/>
      <c r="BA14" s="117"/>
      <c r="BB14" s="117"/>
      <c r="BC14" s="117"/>
      <c r="BD14" s="70">
        <f t="shared" si="18"/>
        <v>0</v>
      </c>
      <c r="BE14" s="87"/>
      <c r="BF14" s="117"/>
      <c r="BG14" s="117"/>
      <c r="BH14" s="117"/>
      <c r="BI14" s="117"/>
      <c r="BJ14" s="72">
        <f t="shared" si="22"/>
        <v>0</v>
      </c>
      <c r="BK14" s="26">
        <v>94</v>
      </c>
      <c r="BL14" s="27">
        <v>3194</v>
      </c>
      <c r="BM14" s="27">
        <v>38</v>
      </c>
      <c r="BN14" s="27">
        <v>55</v>
      </c>
      <c r="BO14" s="27">
        <v>228</v>
      </c>
      <c r="BP14" s="70">
        <f>SUM(BJ14:BO14)</f>
        <v>3609</v>
      </c>
      <c r="BQ14" s="87"/>
      <c r="BR14" s="117"/>
      <c r="BS14" s="117"/>
      <c r="BT14" s="117"/>
      <c r="BU14" s="117"/>
      <c r="BV14" s="71">
        <f t="shared" si="23"/>
        <v>0</v>
      </c>
      <c r="BW14" s="70">
        <f t="shared" si="15"/>
        <v>94</v>
      </c>
      <c r="BX14" s="70">
        <f t="shared" si="15"/>
        <v>3194</v>
      </c>
      <c r="BY14" s="70">
        <f t="shared" si="15"/>
        <v>38</v>
      </c>
      <c r="BZ14" s="70">
        <f t="shared" si="15"/>
        <v>55</v>
      </c>
      <c r="CA14" s="70">
        <f t="shared" si="15"/>
        <v>228</v>
      </c>
      <c r="CB14" s="70">
        <f t="shared" si="15"/>
        <v>3609</v>
      </c>
      <c r="CC14" s="74">
        <f t="shared" si="19"/>
        <v>103.11428571428571</v>
      </c>
      <c r="CD14" s="15">
        <f t="shared" si="16"/>
        <v>3609</v>
      </c>
    </row>
    <row r="15" spans="1:82" ht="48">
      <c r="A15" s="126" t="s">
        <v>42</v>
      </c>
      <c r="B15" s="12">
        <v>5000</v>
      </c>
      <c r="C15" s="53">
        <v>58</v>
      </c>
      <c r="D15" s="54">
        <v>664</v>
      </c>
      <c r="E15" s="54"/>
      <c r="F15" s="54"/>
      <c r="G15" s="54">
        <v>310</v>
      </c>
      <c r="H15" s="69">
        <f t="shared" si="20"/>
        <v>1032</v>
      </c>
      <c r="I15" s="53">
        <v>25</v>
      </c>
      <c r="J15" s="54">
        <v>394</v>
      </c>
      <c r="K15" s="54"/>
      <c r="L15" s="54"/>
      <c r="M15" s="54">
        <v>156</v>
      </c>
      <c r="N15" s="69">
        <f>SUM(I15:M15)</f>
        <v>575</v>
      </c>
      <c r="O15" s="53">
        <v>27</v>
      </c>
      <c r="P15" s="54">
        <v>435</v>
      </c>
      <c r="Q15" s="54"/>
      <c r="R15" s="54"/>
      <c r="S15" s="54"/>
      <c r="T15" s="69">
        <f t="shared" ref="T15:T19" si="24">SUM(O15:S15)</f>
        <v>462</v>
      </c>
      <c r="U15" s="53">
        <v>67</v>
      </c>
      <c r="V15" s="54">
        <v>746</v>
      </c>
      <c r="W15" s="54"/>
      <c r="X15" s="54"/>
      <c r="Y15" s="54">
        <v>2025</v>
      </c>
      <c r="Z15" s="69">
        <f>SUM(U15:Y15)</f>
        <v>2838</v>
      </c>
      <c r="AA15" s="53">
        <v>113</v>
      </c>
      <c r="AB15" s="54">
        <v>2354</v>
      </c>
      <c r="AC15" s="54"/>
      <c r="AD15" s="54"/>
      <c r="AE15" s="54"/>
      <c r="AF15" s="69">
        <f t="shared" ref="AF15:AF20" si="25">SUM(AA15:AE15)</f>
        <v>2467</v>
      </c>
      <c r="AG15" s="53">
        <v>51</v>
      </c>
      <c r="AH15" s="54">
        <v>549</v>
      </c>
      <c r="AI15" s="54"/>
      <c r="AJ15" s="54"/>
      <c r="AK15" s="54"/>
      <c r="AL15" s="70">
        <f>SUM(AG15:AK15)</f>
        <v>600</v>
      </c>
      <c r="AM15" s="53">
        <v>16</v>
      </c>
      <c r="AN15" s="54">
        <v>34</v>
      </c>
      <c r="AO15" s="127">
        <v>0</v>
      </c>
      <c r="AP15" s="127">
        <v>0</v>
      </c>
      <c r="AQ15" s="127">
        <v>0</v>
      </c>
      <c r="AR15" s="70">
        <f>SUM(AM15:AQ15)</f>
        <v>50</v>
      </c>
      <c r="AS15" s="53"/>
      <c r="AT15" s="54"/>
      <c r="AU15" s="127">
        <v>0</v>
      </c>
      <c r="AV15" s="127">
        <v>0</v>
      </c>
      <c r="AW15" s="127">
        <v>0</v>
      </c>
      <c r="AX15" s="71">
        <f t="shared" si="17"/>
        <v>0</v>
      </c>
      <c r="AY15" s="53"/>
      <c r="AZ15" s="54"/>
      <c r="BA15" s="127">
        <v>20</v>
      </c>
      <c r="BB15" s="127">
        <v>200</v>
      </c>
      <c r="BC15" s="127">
        <v>0</v>
      </c>
      <c r="BD15" s="70">
        <f>SUM(AY15:BC15)</f>
        <v>220</v>
      </c>
      <c r="BE15" s="53">
        <v>198</v>
      </c>
      <c r="BF15" s="54">
        <v>2970</v>
      </c>
      <c r="BG15" s="127"/>
      <c r="BH15" s="127"/>
      <c r="BI15" s="127"/>
      <c r="BJ15" s="72">
        <f>SUM(BE15:BI15)</f>
        <v>3168</v>
      </c>
      <c r="BK15" s="53">
        <v>151</v>
      </c>
      <c r="BL15" s="54">
        <v>1802</v>
      </c>
      <c r="BM15" s="127">
        <v>8</v>
      </c>
      <c r="BN15" s="127">
        <v>133</v>
      </c>
      <c r="BO15" s="127"/>
      <c r="BP15" s="70">
        <f>SUM(BK15:BO15)</f>
        <v>2094</v>
      </c>
      <c r="BQ15" s="53">
        <v>253</v>
      </c>
      <c r="BR15" s="54">
        <v>2826</v>
      </c>
      <c r="BS15" s="127">
        <v>300</v>
      </c>
      <c r="BT15" s="127"/>
      <c r="BU15" s="127"/>
      <c r="BV15" s="71">
        <f t="shared" si="23"/>
        <v>3379</v>
      </c>
      <c r="BW15" s="70">
        <f t="shared" si="15"/>
        <v>959</v>
      </c>
      <c r="BX15" s="70">
        <f t="shared" si="15"/>
        <v>12774</v>
      </c>
      <c r="BY15" s="70">
        <f t="shared" si="15"/>
        <v>328</v>
      </c>
      <c r="BZ15" s="70">
        <f t="shared" si="3"/>
        <v>333</v>
      </c>
      <c r="CA15" s="70">
        <f t="shared" si="3"/>
        <v>2491</v>
      </c>
      <c r="CB15" s="70">
        <f>H15+N15+T15+Z15+AF15+AL15+AR15+AX15+BD15+BJ15+BP15+BV15</f>
        <v>16885</v>
      </c>
      <c r="CC15" s="74">
        <f>CB15*100/B15</f>
        <v>337.7</v>
      </c>
      <c r="CD15" s="75">
        <f>BW15+BX15+BY15+BZ15+CA15</f>
        <v>16885</v>
      </c>
    </row>
    <row r="16" spans="1:82">
      <c r="A16" s="42" t="s">
        <v>37</v>
      </c>
      <c r="B16" s="10">
        <v>20000</v>
      </c>
      <c r="C16" s="26"/>
      <c r="D16" s="27"/>
      <c r="E16" s="27"/>
      <c r="F16" s="27"/>
      <c r="G16" s="27"/>
      <c r="H16" s="69">
        <f t="shared" si="20"/>
        <v>0</v>
      </c>
      <c r="I16" s="87">
        <v>35</v>
      </c>
      <c r="J16" s="117">
        <v>445</v>
      </c>
      <c r="K16" s="117"/>
      <c r="L16" s="117"/>
      <c r="M16" s="117">
        <v>83</v>
      </c>
      <c r="N16" s="69">
        <f t="shared" ref="N16:N20" si="26">SUM(I16:M16)</f>
        <v>563</v>
      </c>
      <c r="O16" s="87">
        <v>250</v>
      </c>
      <c r="P16" s="117">
        <v>3213</v>
      </c>
      <c r="Q16" s="117"/>
      <c r="R16" s="117"/>
      <c r="S16" s="117">
        <v>100</v>
      </c>
      <c r="T16" s="69">
        <f t="shared" si="24"/>
        <v>3563</v>
      </c>
      <c r="U16" s="87">
        <f>11+254</f>
        <v>265</v>
      </c>
      <c r="V16" s="117">
        <f>45+2498</f>
        <v>2543</v>
      </c>
      <c r="W16" s="117"/>
      <c r="X16" s="117"/>
      <c r="Y16" s="117">
        <v>92</v>
      </c>
      <c r="Z16" s="69">
        <f t="shared" si="21"/>
        <v>2900</v>
      </c>
      <c r="AA16" s="118">
        <f>61</f>
        <v>61</v>
      </c>
      <c r="AB16" s="119">
        <v>1635</v>
      </c>
      <c r="AC16" s="119"/>
      <c r="AD16" s="119"/>
      <c r="AE16" s="119">
        <v>256</v>
      </c>
      <c r="AF16" s="69">
        <f t="shared" si="25"/>
        <v>1952</v>
      </c>
      <c r="AG16" s="26">
        <f>40+188+13</f>
        <v>241</v>
      </c>
      <c r="AH16" s="27">
        <f>710+22+132</f>
        <v>864</v>
      </c>
      <c r="AI16" s="27"/>
      <c r="AJ16" s="27"/>
      <c r="AK16" s="27">
        <f>56</f>
        <v>56</v>
      </c>
      <c r="AL16" s="70">
        <f>SUM(AG16:AK16)</f>
        <v>1161</v>
      </c>
      <c r="AM16" s="127">
        <v>0</v>
      </c>
      <c r="AN16" s="127">
        <v>0</v>
      </c>
      <c r="AO16" s="127">
        <v>0</v>
      </c>
      <c r="AP16" s="127">
        <v>0</v>
      </c>
      <c r="AQ16" s="127">
        <v>0</v>
      </c>
      <c r="AR16" s="70">
        <f>SUM(AM16:AQ16)</f>
        <v>0</v>
      </c>
      <c r="AS16" s="127">
        <v>0</v>
      </c>
      <c r="AT16" s="127">
        <v>0</v>
      </c>
      <c r="AU16" s="127">
        <v>0</v>
      </c>
      <c r="AV16" s="127">
        <v>0</v>
      </c>
      <c r="AW16" s="127">
        <v>0</v>
      </c>
      <c r="AX16" s="71">
        <f>SUM(AS16:AW16)</f>
        <v>0</v>
      </c>
      <c r="AY16" s="127">
        <v>500</v>
      </c>
      <c r="AZ16" s="127">
        <v>3730</v>
      </c>
      <c r="BA16" s="127">
        <v>200</v>
      </c>
      <c r="BB16" s="127">
        <v>520</v>
      </c>
      <c r="BC16" s="127">
        <v>411</v>
      </c>
      <c r="BD16" s="70">
        <f t="shared" si="18"/>
        <v>5361</v>
      </c>
      <c r="BE16" s="127"/>
      <c r="BF16" s="127"/>
      <c r="BG16" s="127"/>
      <c r="BH16" s="127"/>
      <c r="BI16" s="127"/>
      <c r="BJ16" s="72">
        <f>SUM(BE16:BI16)</f>
        <v>0</v>
      </c>
      <c r="BK16" s="127">
        <v>52</v>
      </c>
      <c r="BL16" s="139">
        <v>259</v>
      </c>
      <c r="BM16" s="127">
        <v>158</v>
      </c>
      <c r="BN16" s="136"/>
      <c r="BO16" s="136"/>
      <c r="BP16" s="70">
        <f>SUM(BK16:BO16)</f>
        <v>469</v>
      </c>
      <c r="BQ16" s="135">
        <v>649</v>
      </c>
      <c r="BR16" s="135">
        <v>8383</v>
      </c>
      <c r="BS16" s="135"/>
      <c r="BT16" s="135"/>
      <c r="BU16" s="135">
        <v>39</v>
      </c>
      <c r="BV16" s="71">
        <f>SUM(BQ16:BU16)</f>
        <v>9071</v>
      </c>
      <c r="BW16" s="68">
        <f>C16+I16+O16+U16+AA16+AG16+AM16+AS16+AY16+BE16+BK16+BQ16</f>
        <v>2053</v>
      </c>
      <c r="BX16" s="68">
        <f>D16+J16+P16+V16+AB16+AH16+AN16+AT16+AZ16+BF16+BL16+BR16</f>
        <v>21072</v>
      </c>
      <c r="BY16" s="68">
        <f>E16+K16+Q16+W16+AC16+AI16+AO16+AU16+BA16+BG16+BM16+BS16</f>
        <v>358</v>
      </c>
      <c r="BZ16" s="68">
        <f>F16+L16+R16+X16+AD16+AJ16+AP16+AV16+BB16+BH16+BN16+BT16</f>
        <v>520</v>
      </c>
      <c r="CA16" s="68">
        <f>G16+M16+S16+Y16+AE16+AK16+AQ16+AW16+BC16+BI16+BO16+BU16</f>
        <v>1037</v>
      </c>
      <c r="CB16" s="70">
        <f>H16+N16+T16+Z16+AF16+AL16+AR16+AX16+BD16+BJ16+BP16+BV16</f>
        <v>25040</v>
      </c>
      <c r="CC16" s="73">
        <f t="shared" si="19"/>
        <v>125.2</v>
      </c>
      <c r="CD16" s="15">
        <f>BW16+BX16+BY16+BZ16+CA16</f>
        <v>25040</v>
      </c>
    </row>
    <row r="17" spans="1:82" ht="48">
      <c r="A17" s="42" t="s">
        <v>38</v>
      </c>
      <c r="B17" s="10">
        <v>12000</v>
      </c>
      <c r="C17" s="56"/>
      <c r="D17" s="48"/>
      <c r="E17" s="27"/>
      <c r="F17" s="55"/>
      <c r="G17" s="48">
        <v>634</v>
      </c>
      <c r="H17" s="70">
        <f t="shared" si="20"/>
        <v>634</v>
      </c>
      <c r="I17" s="56">
        <v>20</v>
      </c>
      <c r="J17" s="48">
        <v>215</v>
      </c>
      <c r="K17" s="27"/>
      <c r="L17" s="55"/>
      <c r="M17" s="48">
        <v>252</v>
      </c>
      <c r="N17" s="70">
        <f t="shared" si="26"/>
        <v>487</v>
      </c>
      <c r="O17" s="56">
        <v>20</v>
      </c>
      <c r="P17" s="48">
        <v>160</v>
      </c>
      <c r="Q17" s="27"/>
      <c r="R17" s="55"/>
      <c r="S17" s="48">
        <v>241</v>
      </c>
      <c r="T17" s="70">
        <f t="shared" si="24"/>
        <v>421</v>
      </c>
      <c r="U17" s="56"/>
      <c r="V17" s="48"/>
      <c r="W17" s="27"/>
      <c r="X17" s="55"/>
      <c r="Y17" s="48">
        <v>358</v>
      </c>
      <c r="Z17" s="70">
        <f>SUM(U17:Y17)</f>
        <v>358</v>
      </c>
      <c r="AA17" s="56">
        <v>10</v>
      </c>
      <c r="AB17" s="48">
        <v>150</v>
      </c>
      <c r="AC17" s="27">
        <v>12</v>
      </c>
      <c r="AD17" s="55">
        <v>38</v>
      </c>
      <c r="AE17" s="48">
        <v>635</v>
      </c>
      <c r="AF17" s="70">
        <f t="shared" si="25"/>
        <v>845</v>
      </c>
      <c r="AG17" s="56">
        <v>20</v>
      </c>
      <c r="AH17" s="48">
        <v>188</v>
      </c>
      <c r="AI17" s="27"/>
      <c r="AJ17" s="55"/>
      <c r="AK17" s="48">
        <v>98</v>
      </c>
      <c r="AL17" s="70">
        <f>SUM(AG17:AK17)</f>
        <v>306</v>
      </c>
      <c r="AM17" s="127">
        <v>0</v>
      </c>
      <c r="AN17" s="127">
        <v>0</v>
      </c>
      <c r="AO17" s="127">
        <v>0</v>
      </c>
      <c r="AP17" s="127">
        <v>0</v>
      </c>
      <c r="AQ17" s="127">
        <v>164</v>
      </c>
      <c r="AR17" s="70">
        <f>SUM(AM17:AQ17)</f>
        <v>164</v>
      </c>
      <c r="AS17" s="127">
        <v>0</v>
      </c>
      <c r="AT17" s="127">
        <v>0</v>
      </c>
      <c r="AU17" s="127">
        <v>0</v>
      </c>
      <c r="AV17" s="127">
        <v>0</v>
      </c>
      <c r="AW17" s="127">
        <v>956</v>
      </c>
      <c r="AX17" s="71">
        <f>SUM(AS17:AW17)</f>
        <v>956</v>
      </c>
      <c r="AY17" s="127">
        <v>29</v>
      </c>
      <c r="AZ17" s="127">
        <v>321</v>
      </c>
      <c r="BA17" s="127">
        <v>0</v>
      </c>
      <c r="BB17" s="127">
        <v>0</v>
      </c>
      <c r="BC17" s="127">
        <v>181</v>
      </c>
      <c r="BD17" s="70">
        <f>SUM(AY17:BC17)</f>
        <v>531</v>
      </c>
      <c r="BE17" s="127"/>
      <c r="BF17" s="127"/>
      <c r="BG17" s="127"/>
      <c r="BH17" s="127"/>
      <c r="BI17" s="127">
        <v>648</v>
      </c>
      <c r="BJ17" s="72">
        <f>SUM(BE17:BI17)</f>
        <v>648</v>
      </c>
      <c r="BK17" s="127">
        <v>1</v>
      </c>
      <c r="BL17" s="127">
        <v>37</v>
      </c>
      <c r="BM17" s="127">
        <v>45</v>
      </c>
      <c r="BN17" s="127"/>
      <c r="BO17" s="127">
        <v>742</v>
      </c>
      <c r="BP17" s="70">
        <f t="shared" ref="BP17:BP22" si="27">SUM(BK17:BO17)</f>
        <v>825</v>
      </c>
      <c r="BQ17" s="127">
        <v>0</v>
      </c>
      <c r="BR17" s="127">
        <v>0</v>
      </c>
      <c r="BS17" s="127">
        <v>0</v>
      </c>
      <c r="BT17" s="127">
        <v>0</v>
      </c>
      <c r="BU17" s="127">
        <v>632</v>
      </c>
      <c r="BV17" s="71">
        <f t="shared" ref="BV17:BV22" si="28">SUM(BQ17:BU17)</f>
        <v>632</v>
      </c>
      <c r="BW17" s="70">
        <f t="shared" si="15"/>
        <v>100</v>
      </c>
      <c r="BX17" s="70">
        <f t="shared" si="15"/>
        <v>1071</v>
      </c>
      <c r="BY17" s="70">
        <f>E17+K17+Q17+W17+AC17+AI17+AO17+AU17+BA17+BG17+BM17+BS17</f>
        <v>57</v>
      </c>
      <c r="BZ17" s="70">
        <f t="shared" si="3"/>
        <v>38</v>
      </c>
      <c r="CA17" s="70">
        <f t="shared" si="3"/>
        <v>5541</v>
      </c>
      <c r="CB17" s="70">
        <f t="shared" si="3"/>
        <v>6807</v>
      </c>
      <c r="CC17" s="74">
        <f>CB17*100/B17</f>
        <v>56.725000000000001</v>
      </c>
      <c r="CD17" s="75">
        <f t="shared" si="16"/>
        <v>6807</v>
      </c>
    </row>
    <row r="18" spans="1:82">
      <c r="A18" s="110" t="s">
        <v>21</v>
      </c>
      <c r="B18" s="32">
        <v>3000</v>
      </c>
      <c r="C18" s="33">
        <v>47</v>
      </c>
      <c r="D18" s="34">
        <v>270</v>
      </c>
      <c r="E18" s="34"/>
      <c r="F18" s="34"/>
      <c r="G18" s="34"/>
      <c r="H18" s="115">
        <f>SUM(C18:G18)</f>
        <v>317</v>
      </c>
      <c r="I18" s="33">
        <v>12</v>
      </c>
      <c r="J18" s="34">
        <v>177</v>
      </c>
      <c r="K18" s="34"/>
      <c r="L18" s="34"/>
      <c r="M18" s="34"/>
      <c r="N18" s="115">
        <f t="shared" si="26"/>
        <v>189</v>
      </c>
      <c r="O18" s="33">
        <v>20</v>
      </c>
      <c r="P18" s="34">
        <v>328</v>
      </c>
      <c r="Q18" s="34"/>
      <c r="R18" s="34"/>
      <c r="S18" s="34"/>
      <c r="T18" s="115">
        <f t="shared" si="24"/>
        <v>348</v>
      </c>
      <c r="U18" s="33"/>
      <c r="V18" s="34"/>
      <c r="W18" s="34"/>
      <c r="X18" s="34"/>
      <c r="Y18" s="34"/>
      <c r="Z18" s="115">
        <f>SUM(U18:Y18)</f>
        <v>0</v>
      </c>
      <c r="AA18" s="33">
        <v>18</v>
      </c>
      <c r="AB18" s="34">
        <v>147</v>
      </c>
      <c r="AC18" s="34"/>
      <c r="AD18" s="34"/>
      <c r="AE18" s="34"/>
      <c r="AF18" s="115">
        <f t="shared" si="25"/>
        <v>165</v>
      </c>
      <c r="AG18" s="33">
        <v>78</v>
      </c>
      <c r="AH18" s="34">
        <v>863</v>
      </c>
      <c r="AI18" s="34"/>
      <c r="AJ18" s="34"/>
      <c r="AK18" s="34"/>
      <c r="AL18" s="17">
        <f t="shared" ref="AL18:AL22" si="29">SUM(AG18:AK18)</f>
        <v>941</v>
      </c>
      <c r="AM18" s="33">
        <v>0</v>
      </c>
      <c r="AN18" s="34">
        <v>0</v>
      </c>
      <c r="AO18" s="34">
        <v>0</v>
      </c>
      <c r="AP18" s="34">
        <v>0</v>
      </c>
      <c r="AQ18" s="34">
        <v>0</v>
      </c>
      <c r="AR18" s="17">
        <f t="shared" ref="AR18:AR22" si="30">SUM(AM18:AQ18)</f>
        <v>0</v>
      </c>
      <c r="AS18" s="33">
        <v>0</v>
      </c>
      <c r="AT18" s="34">
        <v>0</v>
      </c>
      <c r="AU18" s="34">
        <v>0</v>
      </c>
      <c r="AV18" s="34">
        <v>0</v>
      </c>
      <c r="AW18" s="34">
        <v>0</v>
      </c>
      <c r="AX18" s="17">
        <f>SUM(AS18:AW18)</f>
        <v>0</v>
      </c>
      <c r="AY18" s="33">
        <v>0</v>
      </c>
      <c r="AZ18" s="34">
        <v>0</v>
      </c>
      <c r="BA18" s="34">
        <v>0</v>
      </c>
      <c r="BB18" s="34">
        <v>0</v>
      </c>
      <c r="BC18" s="34">
        <v>0</v>
      </c>
      <c r="BD18" s="17">
        <f>SUM(AY18:BC18)</f>
        <v>0</v>
      </c>
      <c r="BE18" s="33">
        <v>198</v>
      </c>
      <c r="BF18" s="34">
        <v>2970</v>
      </c>
      <c r="BG18" s="34">
        <v>0</v>
      </c>
      <c r="BH18" s="34">
        <v>0</v>
      </c>
      <c r="BI18" s="34"/>
      <c r="BJ18" s="76">
        <f>SUM(BE18:BI18)</f>
        <v>3168</v>
      </c>
      <c r="BK18" s="33">
        <v>23</v>
      </c>
      <c r="BL18" s="34">
        <v>226</v>
      </c>
      <c r="BM18" s="34">
        <v>0</v>
      </c>
      <c r="BN18" s="34">
        <v>0</v>
      </c>
      <c r="BO18" s="34"/>
      <c r="BP18" s="17">
        <f t="shared" si="27"/>
        <v>249</v>
      </c>
      <c r="BQ18" s="33">
        <v>4</v>
      </c>
      <c r="BR18" s="34">
        <v>36</v>
      </c>
      <c r="BS18" s="34"/>
      <c r="BT18" s="34"/>
      <c r="BU18" s="34"/>
      <c r="BV18" s="17">
        <f t="shared" si="28"/>
        <v>40</v>
      </c>
      <c r="BW18" s="77">
        <f t="shared" ref="BW18:BX20" si="31">C18+I18+O18+U18+AA18+AG18+AM18+AS18+AY18+BE18+BK18+BQ18</f>
        <v>400</v>
      </c>
      <c r="BX18" s="77">
        <f t="shared" si="31"/>
        <v>5017</v>
      </c>
      <c r="BY18" s="77">
        <f>E18+K18+Q18+W18+AC18+AI18+AO18+AU18+BA18+BA18+BG18+BM18+BS18</f>
        <v>0</v>
      </c>
      <c r="BZ18" s="77">
        <f>F18+L18+R18+X18+AD18+AJ18+AP18+AV18+BB18+BH18+BN18+BT18</f>
        <v>0</v>
      </c>
      <c r="CA18" s="77">
        <f>G18+M18+S18+Y18+AE18+AK18+AQ18+AW18+BC18+BI18+BO18+BU18</f>
        <v>0</v>
      </c>
      <c r="CB18" s="17">
        <f>H18+N18+T18+Z18+AF18+AL18+AR18+AX18+BD18+BJ18+BP18+BV18</f>
        <v>5417</v>
      </c>
      <c r="CC18" s="116">
        <f>CB18*100/B18</f>
        <v>180.56666666666666</v>
      </c>
      <c r="CD18" s="15">
        <f>BW18+BX18+BY18+BZ18+CA18</f>
        <v>5417</v>
      </c>
    </row>
    <row r="19" spans="1:82">
      <c r="A19" s="78" t="s">
        <v>22</v>
      </c>
      <c r="B19" s="81">
        <v>60000</v>
      </c>
      <c r="C19" s="37">
        <v>91</v>
      </c>
      <c r="D19" s="37">
        <v>538</v>
      </c>
      <c r="E19" s="37"/>
      <c r="F19" s="37"/>
      <c r="G19" s="37">
        <v>1238</v>
      </c>
      <c r="H19" s="79">
        <f t="shared" si="20"/>
        <v>1867</v>
      </c>
      <c r="I19" s="37">
        <v>54</v>
      </c>
      <c r="J19" s="37">
        <v>744</v>
      </c>
      <c r="K19" s="37">
        <v>270</v>
      </c>
      <c r="L19" s="37">
        <v>20</v>
      </c>
      <c r="M19" s="37">
        <v>887</v>
      </c>
      <c r="N19" s="79">
        <f t="shared" si="26"/>
        <v>1975</v>
      </c>
      <c r="O19" s="37">
        <v>79</v>
      </c>
      <c r="P19" s="37">
        <v>1023</v>
      </c>
      <c r="Q19" s="37"/>
      <c r="R19" s="37"/>
      <c r="S19" s="37">
        <v>606</v>
      </c>
      <c r="T19" s="79">
        <f t="shared" si="24"/>
        <v>1708</v>
      </c>
      <c r="U19" s="37">
        <v>55</v>
      </c>
      <c r="V19" s="37">
        <v>894</v>
      </c>
      <c r="W19" s="37"/>
      <c r="X19" s="37"/>
      <c r="Y19" s="37">
        <v>1716</v>
      </c>
      <c r="Z19" s="79">
        <f>SUM(U19:Y19)</f>
        <v>2665</v>
      </c>
      <c r="AA19" s="37">
        <v>158</v>
      </c>
      <c r="AB19" s="37">
        <v>2299</v>
      </c>
      <c r="AC19" s="37">
        <v>20</v>
      </c>
      <c r="AD19" s="37">
        <v>184</v>
      </c>
      <c r="AE19" s="37">
        <v>815</v>
      </c>
      <c r="AF19" s="79">
        <f t="shared" si="25"/>
        <v>3476</v>
      </c>
      <c r="AG19" s="37">
        <v>126</v>
      </c>
      <c r="AH19" s="37">
        <v>1224</v>
      </c>
      <c r="AI19" s="37">
        <v>20</v>
      </c>
      <c r="AJ19" s="37">
        <v>80</v>
      </c>
      <c r="AK19" s="37">
        <v>774</v>
      </c>
      <c r="AL19" s="80">
        <f>SUM(AG19:AK19)</f>
        <v>2224</v>
      </c>
      <c r="AM19" s="37">
        <v>20</v>
      </c>
      <c r="AN19" s="37">
        <v>54</v>
      </c>
      <c r="AO19" s="37"/>
      <c r="AP19" s="37"/>
      <c r="AQ19" s="37">
        <v>69</v>
      </c>
      <c r="AR19" s="80">
        <f>SUM(AM19:AQ19)</f>
        <v>143</v>
      </c>
      <c r="AS19" s="37"/>
      <c r="AT19" s="37"/>
      <c r="AU19" s="37"/>
      <c r="AV19" s="37"/>
      <c r="AW19" s="37"/>
      <c r="AX19" s="80">
        <f>SUM(AS19:AW19)</f>
        <v>0</v>
      </c>
      <c r="AY19" s="37"/>
      <c r="AZ19" s="37"/>
      <c r="BA19" s="37"/>
      <c r="BB19" s="37"/>
      <c r="BC19" s="37"/>
      <c r="BD19" s="80">
        <f>SUM(AY19:BC19)</f>
        <v>0</v>
      </c>
      <c r="BE19" s="37">
        <v>257</v>
      </c>
      <c r="BF19" s="37">
        <v>4287</v>
      </c>
      <c r="BG19" s="37"/>
      <c r="BH19" s="37"/>
      <c r="BI19" s="37">
        <v>356</v>
      </c>
      <c r="BJ19" s="80">
        <f>SUM(BE19:BI19)</f>
        <v>4900</v>
      </c>
      <c r="BK19" s="37">
        <v>488</v>
      </c>
      <c r="BL19" s="37">
        <v>5703</v>
      </c>
      <c r="BM19" s="37">
        <v>20</v>
      </c>
      <c r="BN19" s="37">
        <v>384</v>
      </c>
      <c r="BO19" s="37">
        <v>1383</v>
      </c>
      <c r="BP19" s="80">
        <f t="shared" si="27"/>
        <v>7978</v>
      </c>
      <c r="BQ19" s="37">
        <v>632</v>
      </c>
      <c r="BR19" s="37">
        <v>6327</v>
      </c>
      <c r="BS19" s="37"/>
      <c r="BT19" s="37"/>
      <c r="BU19" s="37">
        <f>765+167</f>
        <v>932</v>
      </c>
      <c r="BV19" s="80">
        <f t="shared" si="28"/>
        <v>7891</v>
      </c>
      <c r="BW19" s="81">
        <f t="shared" si="31"/>
        <v>1960</v>
      </c>
      <c r="BX19" s="81">
        <f t="shared" si="31"/>
        <v>23093</v>
      </c>
      <c r="BY19" s="81">
        <f>E19+K19+Q19+W19+AC19+AI19+AO19+AU19+BA19+BG19+BM19+BS19</f>
        <v>330</v>
      </c>
      <c r="BZ19" s="81">
        <f t="shared" ref="BZ19:CB25" si="32">F19+L19+R19+X19+AD19+AJ19+AP19+AV19+BB19+BH19+BN19+BT19</f>
        <v>668</v>
      </c>
      <c r="CA19" s="81">
        <f t="shared" si="32"/>
        <v>8776</v>
      </c>
      <c r="CB19" s="81">
        <f t="shared" si="32"/>
        <v>34827</v>
      </c>
      <c r="CC19" s="82">
        <f>CB19*100/B19</f>
        <v>58.045000000000002</v>
      </c>
      <c r="CD19" s="15">
        <f t="shared" si="16"/>
        <v>34827</v>
      </c>
    </row>
    <row r="20" spans="1:82">
      <c r="A20" s="83" t="s">
        <v>23</v>
      </c>
      <c r="B20" s="40">
        <v>169500</v>
      </c>
      <c r="C20" s="41">
        <f t="shared" ref="C20:G20" si="33">SUM(C21:C25)</f>
        <v>0</v>
      </c>
      <c r="D20" s="41">
        <f t="shared" si="33"/>
        <v>0</v>
      </c>
      <c r="E20" s="41">
        <f t="shared" si="33"/>
        <v>0</v>
      </c>
      <c r="F20" s="41">
        <f t="shared" si="33"/>
        <v>0</v>
      </c>
      <c r="G20" s="41">
        <f t="shared" si="33"/>
        <v>29802</v>
      </c>
      <c r="H20" s="84">
        <f t="shared" si="20"/>
        <v>29802</v>
      </c>
      <c r="I20" s="41">
        <f t="shared" ref="I20:M20" si="34">SUM(I21:I25)</f>
        <v>0</v>
      </c>
      <c r="J20" s="41">
        <f t="shared" si="34"/>
        <v>0</v>
      </c>
      <c r="K20" s="41">
        <f t="shared" si="34"/>
        <v>0</v>
      </c>
      <c r="L20" s="41">
        <f t="shared" si="34"/>
        <v>0</v>
      </c>
      <c r="M20" s="41">
        <f t="shared" si="34"/>
        <v>17643</v>
      </c>
      <c r="N20" s="84">
        <f t="shared" si="26"/>
        <v>17643</v>
      </c>
      <c r="O20" s="41">
        <f t="shared" ref="O20:S20" si="35">SUM(O21:O25)</f>
        <v>0</v>
      </c>
      <c r="P20" s="41">
        <f t="shared" si="35"/>
        <v>0</v>
      </c>
      <c r="Q20" s="41">
        <f t="shared" si="35"/>
        <v>0</v>
      </c>
      <c r="R20" s="41">
        <f t="shared" si="35"/>
        <v>0</v>
      </c>
      <c r="S20" s="41">
        <f t="shared" si="35"/>
        <v>31643</v>
      </c>
      <c r="T20" s="85">
        <f>T21+T22+T23+T24+T25</f>
        <v>31643</v>
      </c>
      <c r="U20" s="41">
        <f t="shared" ref="U20:Y20" si="36">SUM(U21:U25)</f>
        <v>0</v>
      </c>
      <c r="V20" s="41">
        <f t="shared" si="36"/>
        <v>0</v>
      </c>
      <c r="W20" s="41">
        <f t="shared" si="36"/>
        <v>0</v>
      </c>
      <c r="X20" s="41">
        <f t="shared" si="36"/>
        <v>0</v>
      </c>
      <c r="Y20" s="41">
        <f t="shared" si="36"/>
        <v>35420</v>
      </c>
      <c r="Z20" s="85">
        <f>SUM(U20:Y20)</f>
        <v>35420</v>
      </c>
      <c r="AA20" s="41">
        <f t="shared" ref="AA20:AE20" si="37">SUM(AA21:AA25)</f>
        <v>0</v>
      </c>
      <c r="AB20" s="41">
        <f t="shared" si="37"/>
        <v>0</v>
      </c>
      <c r="AC20" s="41">
        <f t="shared" si="37"/>
        <v>0</v>
      </c>
      <c r="AD20" s="41">
        <f t="shared" si="37"/>
        <v>0</v>
      </c>
      <c r="AE20" s="41">
        <f t="shared" si="37"/>
        <v>38083</v>
      </c>
      <c r="AF20" s="85">
        <f t="shared" si="25"/>
        <v>38083</v>
      </c>
      <c r="AG20" s="41">
        <f t="shared" ref="AG20:AK20" si="38">SUM(AG21:AG25)</f>
        <v>0</v>
      </c>
      <c r="AH20" s="41">
        <f t="shared" si="38"/>
        <v>0</v>
      </c>
      <c r="AI20" s="41">
        <f t="shared" si="38"/>
        <v>0</v>
      </c>
      <c r="AJ20" s="41">
        <f t="shared" si="38"/>
        <v>0</v>
      </c>
      <c r="AK20" s="41">
        <f t="shared" si="38"/>
        <v>9180</v>
      </c>
      <c r="AL20" s="86">
        <f t="shared" si="29"/>
        <v>9180</v>
      </c>
      <c r="AM20" s="41">
        <f t="shared" ref="AM20:AQ20" si="39">SUM(AM21:AM25)</f>
        <v>0</v>
      </c>
      <c r="AN20" s="41">
        <f t="shared" si="39"/>
        <v>0</v>
      </c>
      <c r="AO20" s="41">
        <f t="shared" si="39"/>
        <v>0</v>
      </c>
      <c r="AP20" s="41">
        <f t="shared" si="39"/>
        <v>0</v>
      </c>
      <c r="AQ20" s="41">
        <f t="shared" si="39"/>
        <v>30500</v>
      </c>
      <c r="AR20" s="86">
        <f t="shared" si="30"/>
        <v>30500</v>
      </c>
      <c r="AS20" s="41">
        <f t="shared" ref="AS20:AW20" si="40">SUM(AS21:AS25)</f>
        <v>0</v>
      </c>
      <c r="AT20" s="41">
        <f t="shared" si="40"/>
        <v>1320</v>
      </c>
      <c r="AU20" s="41">
        <f t="shared" si="40"/>
        <v>20</v>
      </c>
      <c r="AV20" s="41">
        <f t="shared" si="40"/>
        <v>0</v>
      </c>
      <c r="AW20" s="41">
        <f t="shared" si="40"/>
        <v>18406</v>
      </c>
      <c r="AX20" s="87">
        <f>AX21+AX22+AX23+AX24+AX25</f>
        <v>19746</v>
      </c>
      <c r="AY20" s="41">
        <f t="shared" ref="AY20:BB20" si="41">SUM(AY21:AY25)</f>
        <v>0</v>
      </c>
      <c r="AZ20" s="41">
        <f t="shared" si="41"/>
        <v>100</v>
      </c>
      <c r="BA20" s="41">
        <f t="shared" si="41"/>
        <v>0</v>
      </c>
      <c r="BB20" s="41">
        <f t="shared" si="41"/>
        <v>0</v>
      </c>
      <c r="BC20" s="41">
        <f>SUM(BC21:BC25)</f>
        <v>6947</v>
      </c>
      <c r="BD20" s="87">
        <f>SUM(AY20:BC20)</f>
        <v>7047</v>
      </c>
      <c r="BE20" s="41">
        <f t="shared" ref="BE20" si="42">SUM(BE21:BE25)</f>
        <v>0</v>
      </c>
      <c r="BF20" s="41"/>
      <c r="BG20" s="41"/>
      <c r="BH20" s="41"/>
      <c r="BI20" s="41">
        <f>SUM(BI21:BI25)</f>
        <v>59038</v>
      </c>
      <c r="BJ20" s="87">
        <f t="shared" ref="BJ20" si="43">SUM(BJ21:BJ25)</f>
        <v>59038</v>
      </c>
      <c r="BK20" s="41">
        <f t="shared" ref="BK20" si="44">SUM(BK21:BK25)</f>
        <v>0</v>
      </c>
      <c r="BL20" s="41"/>
      <c r="BM20" s="41"/>
      <c r="BN20" s="41"/>
      <c r="BO20" s="41">
        <f>BO24+BO25</f>
        <v>70188</v>
      </c>
      <c r="BP20" s="87">
        <f t="shared" si="27"/>
        <v>70188</v>
      </c>
      <c r="BQ20" s="41">
        <f t="shared" ref="BQ20" si="45">SUM(BQ21:BQ25)</f>
        <v>0</v>
      </c>
      <c r="BR20" s="41"/>
      <c r="BS20" s="41"/>
      <c r="BT20" s="41"/>
      <c r="BU20" s="41">
        <f>BU24+BU25</f>
        <v>31095</v>
      </c>
      <c r="BV20" s="87">
        <f t="shared" si="28"/>
        <v>31095</v>
      </c>
      <c r="BW20" s="36">
        <f t="shared" si="31"/>
        <v>0</v>
      </c>
      <c r="BX20" s="36">
        <f t="shared" si="31"/>
        <v>1420</v>
      </c>
      <c r="BY20" s="36">
        <f>E20+K20+Q20+W20+AC20+AI20+AO20+AU20+BA20+BA20+BG20+BM20+BS20</f>
        <v>20</v>
      </c>
      <c r="BZ20" s="36">
        <f>F20+L20+R20+X20+AD20+AJ20+AP20+AV20+BB20+BH20+BN20+BT20</f>
        <v>0</v>
      </c>
      <c r="CA20" s="36">
        <f>G20+M20+S20+Y20+AE20+AK20+AQ20+AW20+BC20+BI20+BO20+BU20</f>
        <v>377945</v>
      </c>
      <c r="CB20" s="38">
        <f>H20+N20+T20+Z20+AF20+AL20+AR20+AX20+BD20+BJ20+BP20+BV20</f>
        <v>379385</v>
      </c>
      <c r="CC20" s="88">
        <f>CB20*100/B20</f>
        <v>223.8259587020649</v>
      </c>
      <c r="CD20" s="15">
        <f>BW20+BX20+BY20+BZ20+CA20</f>
        <v>379385</v>
      </c>
    </row>
    <row r="21" spans="1:82" ht="48">
      <c r="A21" s="42" t="s">
        <v>24</v>
      </c>
      <c r="B21" s="89"/>
      <c r="C21" s="43"/>
      <c r="D21" s="10"/>
      <c r="E21" s="44"/>
      <c r="F21" s="44"/>
      <c r="G21" s="12"/>
      <c r="H21" s="90">
        <f>SUM(C21:G21)</f>
        <v>0</v>
      </c>
      <c r="I21" s="43"/>
      <c r="J21" s="10"/>
      <c r="K21" s="44"/>
      <c r="L21" s="44"/>
      <c r="M21" s="12"/>
      <c r="N21" s="12"/>
      <c r="O21" s="43"/>
      <c r="P21" s="10"/>
      <c r="Q21" s="44"/>
      <c r="R21" s="44"/>
      <c r="S21" s="12"/>
      <c r="T21" s="12">
        <f>SUM(O21:S21)</f>
        <v>0</v>
      </c>
      <c r="U21" s="43"/>
      <c r="V21" s="10"/>
      <c r="W21" s="44"/>
      <c r="X21" s="44"/>
      <c r="Y21" s="12"/>
      <c r="Z21" s="111">
        <f>SUM(U21:Y21)</f>
        <v>0</v>
      </c>
      <c r="AA21" s="43"/>
      <c r="AB21" s="10"/>
      <c r="AC21" s="44"/>
      <c r="AD21" s="44"/>
      <c r="AE21" s="12"/>
      <c r="AF21" s="12"/>
      <c r="AG21" s="43"/>
      <c r="AH21" s="10"/>
      <c r="AI21" s="44"/>
      <c r="AJ21" s="44"/>
      <c r="AK21" s="12"/>
      <c r="AL21" s="12">
        <f t="shared" si="29"/>
        <v>0</v>
      </c>
      <c r="AM21" s="43"/>
      <c r="AN21" s="10"/>
      <c r="AO21" s="44"/>
      <c r="AP21" s="44"/>
      <c r="AQ21" s="12"/>
      <c r="AR21" s="12">
        <f t="shared" si="30"/>
        <v>0</v>
      </c>
      <c r="AS21" s="43"/>
      <c r="AT21" s="10"/>
      <c r="AU21" s="44"/>
      <c r="AV21" s="44"/>
      <c r="AW21" s="12"/>
      <c r="AX21" s="80">
        <f>SUM(AS21:AW21)</f>
        <v>0</v>
      </c>
      <c r="AY21" s="43"/>
      <c r="AZ21" s="10"/>
      <c r="BA21" s="44"/>
      <c r="BB21" s="44"/>
      <c r="BC21" s="12"/>
      <c r="BD21" s="12">
        <f>SUM(AY21:BC21)</f>
        <v>0</v>
      </c>
      <c r="BE21" s="43"/>
      <c r="BF21" s="10"/>
      <c r="BG21" s="44"/>
      <c r="BH21" s="44"/>
      <c r="BI21" s="12"/>
      <c r="BJ21" s="91">
        <f>SUM(BE21:BI21)</f>
        <v>0</v>
      </c>
      <c r="BK21" s="43"/>
      <c r="BL21" s="10"/>
      <c r="BM21" s="44"/>
      <c r="BN21" s="44"/>
      <c r="BO21" s="12"/>
      <c r="BP21" s="12">
        <f t="shared" si="27"/>
        <v>0</v>
      </c>
      <c r="BQ21" s="43"/>
      <c r="BR21" s="10"/>
      <c r="BS21" s="44"/>
      <c r="BT21" s="44"/>
      <c r="BU21" s="12"/>
      <c r="BV21" s="80">
        <f t="shared" si="28"/>
        <v>0</v>
      </c>
      <c r="BW21" s="92">
        <f t="shared" ref="BW21:CB26" si="46">C21+I21+O21+U21+AA21+AG21+AM21+AS21+AY21+BE21+BK21+BQ21</f>
        <v>0</v>
      </c>
      <c r="BX21" s="92">
        <f>BR21</f>
        <v>0</v>
      </c>
      <c r="BY21" s="92">
        <f t="shared" ref="BY21:BY25" si="47">E21+K21+Q21+W21+AC21+AI21+AO21+AU21+BA21+BA21+BG21+BM21+BS21</f>
        <v>0</v>
      </c>
      <c r="BZ21" s="92">
        <f t="shared" si="32"/>
        <v>0</v>
      </c>
      <c r="CA21" s="92">
        <f>G21+M21+S21+Y21+AE21+AK21+AQ21+AW21+BC21+BI21+BO21+BU21</f>
        <v>0</v>
      </c>
      <c r="CB21" s="92">
        <f>H21+N21+T21+Z21+AF21+AL21+AR21+AX21+BD21+BJ21+BP21+BV21</f>
        <v>0</v>
      </c>
      <c r="CC21" s="93"/>
      <c r="CD21" s="75">
        <f>BW21+BX21+BY21+BZ21+CA21</f>
        <v>0</v>
      </c>
    </row>
    <row r="22" spans="1:82">
      <c r="A22" s="16" t="s">
        <v>25</v>
      </c>
      <c r="B22" s="89"/>
      <c r="C22" s="29"/>
      <c r="D22" s="30"/>
      <c r="E22" s="30"/>
      <c r="F22" s="30"/>
      <c r="G22" s="30"/>
      <c r="H22" s="90">
        <f>SUM(C22:G22)</f>
        <v>0</v>
      </c>
      <c r="I22" s="29"/>
      <c r="J22" s="30"/>
      <c r="K22" s="30"/>
      <c r="L22" s="30"/>
      <c r="M22" s="30"/>
      <c r="N22" s="90"/>
      <c r="O22" s="29"/>
      <c r="P22" s="30"/>
      <c r="Q22" s="30"/>
      <c r="R22" s="30"/>
      <c r="S22" s="30"/>
      <c r="T22" s="90">
        <f>SUM(O22:S22)</f>
        <v>0</v>
      </c>
      <c r="U22" s="29"/>
      <c r="V22" s="30"/>
      <c r="W22" s="30"/>
      <c r="X22" s="30"/>
      <c r="Y22" s="30">
        <v>400</v>
      </c>
      <c r="Z22" s="111">
        <f t="shared" ref="Z22:Z25" si="48">SUM(U22:Y22)</f>
        <v>400</v>
      </c>
      <c r="AA22" s="29"/>
      <c r="AB22" s="30"/>
      <c r="AC22" s="30"/>
      <c r="AD22" s="30"/>
      <c r="AE22" s="30">
        <v>320</v>
      </c>
      <c r="AF22" s="90">
        <f>SUM(AA22:AE22)</f>
        <v>320</v>
      </c>
      <c r="AG22" s="29"/>
      <c r="AH22" s="30"/>
      <c r="AI22" s="30"/>
      <c r="AJ22" s="30"/>
      <c r="AK22" s="30">
        <v>200</v>
      </c>
      <c r="AL22" s="10">
        <f t="shared" si="29"/>
        <v>200</v>
      </c>
      <c r="AM22" s="29"/>
      <c r="AN22" s="30"/>
      <c r="AO22" s="30"/>
      <c r="AP22" s="30"/>
      <c r="AQ22" s="30"/>
      <c r="AR22" s="10">
        <f t="shared" si="30"/>
        <v>0</v>
      </c>
      <c r="AS22" s="29"/>
      <c r="AT22" s="30">
        <v>1320</v>
      </c>
      <c r="AU22" s="30">
        <f>20</f>
        <v>20</v>
      </c>
      <c r="AV22" s="30"/>
      <c r="AW22" s="30">
        <v>6</v>
      </c>
      <c r="AX22" s="80">
        <f>SUM(AS22:AW22)</f>
        <v>1346</v>
      </c>
      <c r="AY22" s="29"/>
      <c r="AZ22" s="30">
        <v>100</v>
      </c>
      <c r="BA22" s="30"/>
      <c r="BB22" s="30"/>
      <c r="BC22" s="30"/>
      <c r="BD22" s="12">
        <f t="shared" ref="BD22:BD23" si="49">SUM(AY22:BC22)</f>
        <v>100</v>
      </c>
      <c r="BE22" s="29"/>
      <c r="BF22" s="30"/>
      <c r="BG22" s="30"/>
      <c r="BH22" s="30"/>
      <c r="BI22" s="30"/>
      <c r="BJ22" s="91">
        <f t="shared" ref="BJ22:BJ23" si="50">SUM(BE22:BI22)</f>
        <v>0</v>
      </c>
      <c r="BK22" s="29"/>
      <c r="BL22" s="30"/>
      <c r="BM22" s="30"/>
      <c r="BN22" s="30"/>
      <c r="BO22" s="30"/>
      <c r="BP22" s="12">
        <f t="shared" si="27"/>
        <v>0</v>
      </c>
      <c r="BQ22" s="29"/>
      <c r="BR22" s="30"/>
      <c r="BS22" s="30"/>
      <c r="BT22" s="30"/>
      <c r="BU22" s="30"/>
      <c r="BV22" s="80">
        <f t="shared" si="28"/>
        <v>0</v>
      </c>
      <c r="BW22" s="10">
        <f t="shared" si="46"/>
        <v>0</v>
      </c>
      <c r="BX22" s="10">
        <f t="shared" si="46"/>
        <v>1420</v>
      </c>
      <c r="BY22" s="10">
        <f t="shared" si="47"/>
        <v>20</v>
      </c>
      <c r="BZ22" s="10">
        <f t="shared" si="32"/>
        <v>0</v>
      </c>
      <c r="CA22" s="10">
        <f t="shared" si="32"/>
        <v>926</v>
      </c>
      <c r="CB22" s="12">
        <f>H22+N22+T22+Z22+AF22+AL22+AR22+AX22+BD22+BJ22+BP22+BV22</f>
        <v>2366</v>
      </c>
      <c r="CC22" s="94"/>
      <c r="CD22" s="15">
        <f t="shared" ref="CD22:CD25" si="51">BW22+BX22+BY22+BZ22+CA22</f>
        <v>2366</v>
      </c>
    </row>
    <row r="23" spans="1:82" ht="48">
      <c r="A23" s="95" t="s">
        <v>30</v>
      </c>
      <c r="B23" s="96"/>
      <c r="C23" s="47"/>
      <c r="D23" s="48"/>
      <c r="E23" s="48"/>
      <c r="F23" s="48"/>
      <c r="G23" s="48"/>
      <c r="H23" s="97">
        <f>SUM(C23:G23)</f>
        <v>0</v>
      </c>
      <c r="I23" s="47"/>
      <c r="J23" s="48"/>
      <c r="K23" s="48"/>
      <c r="L23" s="48"/>
      <c r="M23" s="48"/>
      <c r="N23" s="97"/>
      <c r="O23" s="47"/>
      <c r="P23" s="48"/>
      <c r="Q23" s="48"/>
      <c r="R23" s="48"/>
      <c r="S23" s="48"/>
      <c r="T23" s="97"/>
      <c r="U23" s="47"/>
      <c r="V23" s="48"/>
      <c r="W23" s="48"/>
      <c r="X23" s="48"/>
      <c r="Y23" s="48"/>
      <c r="Z23" s="111">
        <f t="shared" si="48"/>
        <v>0</v>
      </c>
      <c r="AA23" s="47"/>
      <c r="AB23" s="48"/>
      <c r="AC23" s="48"/>
      <c r="AD23" s="48"/>
      <c r="AE23" s="48"/>
      <c r="AF23" s="97"/>
      <c r="AG23" s="47"/>
      <c r="AH23" s="48"/>
      <c r="AI23" s="48"/>
      <c r="AJ23" s="48"/>
      <c r="AK23" s="48"/>
      <c r="AL23" s="48"/>
      <c r="AM23" s="47"/>
      <c r="AN23" s="48"/>
      <c r="AO23" s="48"/>
      <c r="AP23" s="48"/>
      <c r="AQ23" s="48"/>
      <c r="AR23" s="48"/>
      <c r="AS23" s="47"/>
      <c r="AT23" s="48"/>
      <c r="AU23" s="48"/>
      <c r="AV23" s="48"/>
      <c r="AW23" s="48"/>
      <c r="AX23" s="80">
        <f>SUM(AS23:AW23)</f>
        <v>0</v>
      </c>
      <c r="AY23" s="47"/>
      <c r="AZ23" s="48"/>
      <c r="BA23" s="48"/>
      <c r="BB23" s="48"/>
      <c r="BC23" s="48"/>
      <c r="BD23" s="12">
        <f t="shared" si="49"/>
        <v>0</v>
      </c>
      <c r="BE23" s="47"/>
      <c r="BF23" s="48"/>
      <c r="BG23" s="48"/>
      <c r="BH23" s="48"/>
      <c r="BI23" s="48"/>
      <c r="BJ23" s="91">
        <f t="shared" si="50"/>
        <v>0</v>
      </c>
      <c r="BK23" s="47"/>
      <c r="BL23" s="48"/>
      <c r="BM23" s="48"/>
      <c r="BN23" s="48"/>
      <c r="BO23" s="48"/>
      <c r="BP23" s="12"/>
      <c r="BQ23" s="47"/>
      <c r="BR23" s="48"/>
      <c r="BS23" s="48"/>
      <c r="BT23" s="48"/>
      <c r="BU23" s="48"/>
      <c r="BV23" s="80"/>
      <c r="BW23" s="12">
        <f t="shared" si="46"/>
        <v>0</v>
      </c>
      <c r="BX23" s="12">
        <f t="shared" si="46"/>
        <v>0</v>
      </c>
      <c r="BY23" s="12">
        <f t="shared" si="47"/>
        <v>0</v>
      </c>
      <c r="BZ23" s="12">
        <f t="shared" si="32"/>
        <v>0</v>
      </c>
      <c r="CA23" s="12">
        <f t="shared" si="32"/>
        <v>0</v>
      </c>
      <c r="CB23" s="12">
        <f t="shared" si="32"/>
        <v>0</v>
      </c>
      <c r="CC23" s="114"/>
      <c r="CD23" s="15">
        <f t="shared" si="51"/>
        <v>0</v>
      </c>
    </row>
    <row r="24" spans="1:82">
      <c r="A24" s="99" t="s">
        <v>27</v>
      </c>
      <c r="B24" s="96"/>
      <c r="C24" s="47"/>
      <c r="D24" s="48"/>
      <c r="E24" s="48"/>
      <c r="F24" s="48"/>
      <c r="G24" s="48">
        <v>25702</v>
      </c>
      <c r="H24" s="97">
        <f>SUM(G24)</f>
        <v>25702</v>
      </c>
      <c r="I24" s="47"/>
      <c r="J24" s="48"/>
      <c r="K24" s="48"/>
      <c r="L24" s="48"/>
      <c r="M24" s="48">
        <v>14243</v>
      </c>
      <c r="N24" s="97">
        <f>SUM(M24)</f>
        <v>14243</v>
      </c>
      <c r="O24" s="47"/>
      <c r="P24" s="48"/>
      <c r="Q24" s="48"/>
      <c r="R24" s="48"/>
      <c r="S24" s="48">
        <v>29243</v>
      </c>
      <c r="T24" s="97">
        <f>SUM(S24)</f>
        <v>29243</v>
      </c>
      <c r="U24" s="47"/>
      <c r="V24" s="48"/>
      <c r="W24" s="48"/>
      <c r="X24" s="48"/>
      <c r="Y24" s="48">
        <v>32620</v>
      </c>
      <c r="Z24" s="111">
        <f t="shared" si="48"/>
        <v>32620</v>
      </c>
      <c r="AA24" s="47"/>
      <c r="AB24" s="48"/>
      <c r="AC24" s="48"/>
      <c r="AD24" s="48"/>
      <c r="AE24" s="48">
        <f>34000+2842</f>
        <v>36842</v>
      </c>
      <c r="AF24" s="97">
        <f>SUM(AE24)</f>
        <v>36842</v>
      </c>
      <c r="AG24" s="47"/>
      <c r="AH24" s="48"/>
      <c r="AI24" s="48"/>
      <c r="AJ24" s="48"/>
      <c r="AK24" s="48">
        <f>6600+580</f>
        <v>7180</v>
      </c>
      <c r="AL24" s="48">
        <f>SUM(AK24)</f>
        <v>7180</v>
      </c>
      <c r="AM24" s="47"/>
      <c r="AN24" s="48"/>
      <c r="AO24" s="48"/>
      <c r="AP24" s="48"/>
      <c r="AQ24" s="48">
        <v>29000</v>
      </c>
      <c r="AR24" s="48">
        <f>SUM(AQ24)</f>
        <v>29000</v>
      </c>
      <c r="AS24" s="47"/>
      <c r="AT24" s="48"/>
      <c r="AU24" s="48"/>
      <c r="AV24" s="48"/>
      <c r="AW24" s="48">
        <v>17000</v>
      </c>
      <c r="AX24" s="80">
        <f>SUM(AS24:AW24)</f>
        <v>17000</v>
      </c>
      <c r="AY24" s="47"/>
      <c r="AZ24" s="48"/>
      <c r="BA24" s="48"/>
      <c r="BB24" s="48"/>
      <c r="BC24" s="48">
        <f>4400+147</f>
        <v>4547</v>
      </c>
      <c r="BD24" s="12">
        <f>SUM(BC24)</f>
        <v>4547</v>
      </c>
      <c r="BE24" s="47"/>
      <c r="BF24" s="48"/>
      <c r="BG24" s="48"/>
      <c r="BH24" s="48"/>
      <c r="BI24" s="48">
        <v>56138</v>
      </c>
      <c r="BJ24" s="98">
        <f>SUM(BE24:BI24)</f>
        <v>56138</v>
      </c>
      <c r="BK24" s="47"/>
      <c r="BL24" s="48"/>
      <c r="BM24" s="48"/>
      <c r="BN24" s="48"/>
      <c r="BO24" s="48">
        <v>67288</v>
      </c>
      <c r="BP24" s="12">
        <f>SUM(BK24:BO24)</f>
        <v>67288</v>
      </c>
      <c r="BQ24" s="47"/>
      <c r="BR24" s="48"/>
      <c r="BS24" s="48"/>
      <c r="BT24" s="48"/>
      <c r="BU24" s="48">
        <v>29601</v>
      </c>
      <c r="BV24" s="80">
        <f>SUM(BQ24:BU24)</f>
        <v>29601</v>
      </c>
      <c r="BW24" s="10">
        <f t="shared" si="46"/>
        <v>0</v>
      </c>
      <c r="BX24" s="10">
        <f t="shared" si="46"/>
        <v>0</v>
      </c>
      <c r="BY24" s="10">
        <f t="shared" si="47"/>
        <v>0</v>
      </c>
      <c r="BZ24" s="10">
        <f t="shared" si="32"/>
        <v>0</v>
      </c>
      <c r="CA24" s="10">
        <f t="shared" si="32"/>
        <v>349404</v>
      </c>
      <c r="CB24" s="12">
        <f t="shared" si="32"/>
        <v>349404</v>
      </c>
      <c r="CC24" s="100"/>
      <c r="CD24" s="15">
        <f>BW24+BX24+BY24+BZ24+CA24</f>
        <v>349404</v>
      </c>
    </row>
    <row r="25" spans="1:82">
      <c r="A25" s="49" t="s">
        <v>68</v>
      </c>
      <c r="B25" s="96"/>
      <c r="C25" s="47"/>
      <c r="D25" s="48"/>
      <c r="E25" s="48"/>
      <c r="F25" s="48"/>
      <c r="G25" s="48">
        <v>4100</v>
      </c>
      <c r="H25" s="97">
        <f>SUM(G25)</f>
        <v>4100</v>
      </c>
      <c r="I25" s="47"/>
      <c r="J25" s="48"/>
      <c r="K25" s="48"/>
      <c r="L25" s="48"/>
      <c r="M25" s="48">
        <v>3400</v>
      </c>
      <c r="N25" s="97">
        <f>SUM(M25)</f>
        <v>3400</v>
      </c>
      <c r="O25" s="47"/>
      <c r="P25" s="48"/>
      <c r="Q25" s="48"/>
      <c r="R25" s="48"/>
      <c r="S25" s="48">
        <v>2400</v>
      </c>
      <c r="T25" s="97">
        <f>SUM(S25)</f>
        <v>2400</v>
      </c>
      <c r="U25" s="47"/>
      <c r="V25" s="48"/>
      <c r="W25" s="48"/>
      <c r="X25" s="48"/>
      <c r="Y25" s="48">
        <v>2400</v>
      </c>
      <c r="Z25" s="111">
        <f t="shared" si="48"/>
        <v>2400</v>
      </c>
      <c r="AA25" s="47"/>
      <c r="AB25" s="48"/>
      <c r="AC25" s="48"/>
      <c r="AD25" s="48"/>
      <c r="AE25" s="48">
        <v>921</v>
      </c>
      <c r="AF25" s="97">
        <f>SUM(AE25)</f>
        <v>921</v>
      </c>
      <c r="AG25" s="47"/>
      <c r="AH25" s="48"/>
      <c r="AI25" s="48"/>
      <c r="AJ25" s="48"/>
      <c r="AK25" s="48">
        <v>1800</v>
      </c>
      <c r="AL25" s="48">
        <f>SUM(AK25)</f>
        <v>1800</v>
      </c>
      <c r="AM25" s="47"/>
      <c r="AN25" s="48"/>
      <c r="AO25" s="48"/>
      <c r="AP25" s="48"/>
      <c r="AQ25" s="48">
        <v>1500</v>
      </c>
      <c r="AR25" s="48">
        <f>SUM(AQ25)</f>
        <v>1500</v>
      </c>
      <c r="AS25" s="47"/>
      <c r="AT25" s="48"/>
      <c r="AU25" s="48"/>
      <c r="AV25" s="48"/>
      <c r="AW25" s="48">
        <v>1400</v>
      </c>
      <c r="AX25" s="80">
        <f>SUM(AS25:AW25)</f>
        <v>1400</v>
      </c>
      <c r="AY25" s="47"/>
      <c r="AZ25" s="48"/>
      <c r="BA25" s="48"/>
      <c r="BB25" s="48"/>
      <c r="BC25" s="48">
        <v>2400</v>
      </c>
      <c r="BD25" s="12">
        <f>SUM(BC25)</f>
        <v>2400</v>
      </c>
      <c r="BE25" s="47"/>
      <c r="BF25" s="48"/>
      <c r="BG25" s="48"/>
      <c r="BH25" s="48"/>
      <c r="BI25" s="48">
        <v>2900</v>
      </c>
      <c r="BJ25" s="98">
        <f>SUM(BE25:BI25)</f>
        <v>2900</v>
      </c>
      <c r="BK25" s="47"/>
      <c r="BL25" s="48"/>
      <c r="BM25" s="48"/>
      <c r="BN25" s="48"/>
      <c r="BO25" s="48">
        <v>2900</v>
      </c>
      <c r="BP25" s="12">
        <f>SUM(BK25:BO25)</f>
        <v>2900</v>
      </c>
      <c r="BQ25" s="47"/>
      <c r="BR25" s="48"/>
      <c r="BS25" s="48"/>
      <c r="BT25" s="48"/>
      <c r="BU25" s="48">
        <f>1400+94</f>
        <v>1494</v>
      </c>
      <c r="BV25" s="80">
        <f>SUM(BQ25:BU25)</f>
        <v>1494</v>
      </c>
      <c r="BW25" s="10">
        <f t="shared" si="46"/>
        <v>0</v>
      </c>
      <c r="BX25" s="10">
        <f t="shared" si="46"/>
        <v>0</v>
      </c>
      <c r="BY25" s="10">
        <f t="shared" si="47"/>
        <v>0</v>
      </c>
      <c r="BZ25" s="10">
        <f t="shared" si="32"/>
        <v>0</v>
      </c>
      <c r="CA25" s="10">
        <f t="shared" si="32"/>
        <v>27615</v>
      </c>
      <c r="CB25" s="12">
        <f t="shared" si="32"/>
        <v>27615</v>
      </c>
      <c r="CC25" s="94"/>
      <c r="CD25" s="15">
        <f t="shared" si="51"/>
        <v>27615</v>
      </c>
    </row>
    <row r="26" spans="1:82">
      <c r="A26" s="101" t="s">
        <v>6</v>
      </c>
      <c r="B26" s="102">
        <f t="shared" ref="B26:AG26" si="52">B20+B19+B18+B7+B6</f>
        <v>366000</v>
      </c>
      <c r="C26" s="103">
        <f t="shared" si="52"/>
        <v>411</v>
      </c>
      <c r="D26" s="103">
        <f t="shared" si="52"/>
        <v>2568</v>
      </c>
      <c r="E26" s="103">
        <f t="shared" si="52"/>
        <v>0</v>
      </c>
      <c r="F26" s="103">
        <f t="shared" si="52"/>
        <v>0</v>
      </c>
      <c r="G26" s="103">
        <f t="shared" si="52"/>
        <v>33743</v>
      </c>
      <c r="H26" s="103">
        <f t="shared" si="52"/>
        <v>36722</v>
      </c>
      <c r="I26" s="103">
        <f t="shared" si="52"/>
        <v>292</v>
      </c>
      <c r="J26" s="103">
        <f t="shared" si="52"/>
        <v>3532</v>
      </c>
      <c r="K26" s="103">
        <f t="shared" si="52"/>
        <v>305</v>
      </c>
      <c r="L26" s="103">
        <f t="shared" si="52"/>
        <v>310</v>
      </c>
      <c r="M26" s="103">
        <f t="shared" si="52"/>
        <v>21234</v>
      </c>
      <c r="N26" s="103">
        <f t="shared" si="52"/>
        <v>25673</v>
      </c>
      <c r="O26" s="103">
        <f t="shared" si="52"/>
        <v>599</v>
      </c>
      <c r="P26" s="103">
        <f t="shared" si="52"/>
        <v>8209</v>
      </c>
      <c r="Q26" s="103">
        <f t="shared" si="52"/>
        <v>0</v>
      </c>
      <c r="R26" s="103">
        <f t="shared" si="52"/>
        <v>0</v>
      </c>
      <c r="S26" s="103">
        <f t="shared" si="52"/>
        <v>34047</v>
      </c>
      <c r="T26" s="103">
        <f t="shared" si="52"/>
        <v>42855</v>
      </c>
      <c r="U26" s="104">
        <f t="shared" si="52"/>
        <v>538</v>
      </c>
      <c r="V26" s="104">
        <f t="shared" si="52"/>
        <v>7800</v>
      </c>
      <c r="W26" s="104">
        <f t="shared" si="52"/>
        <v>14</v>
      </c>
      <c r="X26" s="104">
        <f t="shared" si="52"/>
        <v>0</v>
      </c>
      <c r="Y26" s="104">
        <f t="shared" si="52"/>
        <v>43341</v>
      </c>
      <c r="Z26" s="104">
        <f>Z20+Z19+Z18+Z7+Z6</f>
        <v>51693</v>
      </c>
      <c r="AA26" s="104">
        <f t="shared" si="52"/>
        <v>630</v>
      </c>
      <c r="AB26" s="104">
        <f t="shared" si="52"/>
        <v>9967</v>
      </c>
      <c r="AC26" s="104">
        <f t="shared" si="52"/>
        <v>72</v>
      </c>
      <c r="AD26" s="104">
        <f t="shared" si="52"/>
        <v>406</v>
      </c>
      <c r="AE26" s="104">
        <f t="shared" si="52"/>
        <v>42175</v>
      </c>
      <c r="AF26" s="104">
        <f t="shared" si="52"/>
        <v>53250</v>
      </c>
      <c r="AG26" s="104">
        <f t="shared" si="52"/>
        <v>744</v>
      </c>
      <c r="AH26" s="104">
        <f t="shared" ref="AH26:BI26" si="53">AH20+AH19+AH18+AH7+AH6</f>
        <v>6170</v>
      </c>
      <c r="AI26" s="104">
        <f t="shared" si="53"/>
        <v>60</v>
      </c>
      <c r="AJ26" s="104">
        <f t="shared" si="53"/>
        <v>160</v>
      </c>
      <c r="AK26" s="104">
        <f t="shared" si="53"/>
        <v>11916</v>
      </c>
      <c r="AL26" s="104">
        <f t="shared" si="53"/>
        <v>19050</v>
      </c>
      <c r="AM26" s="103">
        <f t="shared" si="53"/>
        <v>76</v>
      </c>
      <c r="AN26" s="103">
        <f t="shared" si="53"/>
        <v>208</v>
      </c>
      <c r="AO26" s="103">
        <f t="shared" si="53"/>
        <v>0</v>
      </c>
      <c r="AP26" s="103">
        <f t="shared" si="53"/>
        <v>0</v>
      </c>
      <c r="AQ26" s="103">
        <f t="shared" si="53"/>
        <v>30879</v>
      </c>
      <c r="AR26" s="103">
        <f t="shared" si="53"/>
        <v>31163</v>
      </c>
      <c r="AS26" s="103">
        <f t="shared" si="53"/>
        <v>0</v>
      </c>
      <c r="AT26" s="103">
        <f t="shared" si="53"/>
        <v>1320</v>
      </c>
      <c r="AU26" s="103">
        <f t="shared" si="53"/>
        <v>28</v>
      </c>
      <c r="AV26" s="103">
        <f t="shared" si="53"/>
        <v>0</v>
      </c>
      <c r="AW26" s="103">
        <f t="shared" si="53"/>
        <v>19372</v>
      </c>
      <c r="AX26" s="103">
        <f t="shared" si="53"/>
        <v>20720</v>
      </c>
      <c r="AY26" s="52">
        <f t="shared" si="53"/>
        <v>583</v>
      </c>
      <c r="AZ26" s="52">
        <f t="shared" si="53"/>
        <v>4430</v>
      </c>
      <c r="BA26" s="52">
        <f t="shared" si="53"/>
        <v>339</v>
      </c>
      <c r="BB26" s="52">
        <f t="shared" si="53"/>
        <v>1013</v>
      </c>
      <c r="BC26" s="52">
        <f t="shared" si="53"/>
        <v>7589</v>
      </c>
      <c r="BD26" s="103">
        <f t="shared" si="53"/>
        <v>13954</v>
      </c>
      <c r="BE26" s="103">
        <f t="shared" si="53"/>
        <v>1160</v>
      </c>
      <c r="BF26" s="103">
        <f t="shared" si="53"/>
        <v>17809</v>
      </c>
      <c r="BG26" s="103">
        <f t="shared" si="53"/>
        <v>99</v>
      </c>
      <c r="BH26" s="103">
        <f t="shared" si="53"/>
        <v>171</v>
      </c>
      <c r="BI26" s="103">
        <f t="shared" si="53"/>
        <v>60670</v>
      </c>
      <c r="BJ26" s="103">
        <f>BJ6+BJ7+BJ18+BJ20+BJ19</f>
        <v>79909</v>
      </c>
      <c r="BK26" s="52">
        <f t="shared" ref="BK26:BO26" si="54">BK20+BK19+BK18+BK7+BK6</f>
        <v>1488</v>
      </c>
      <c r="BL26" s="52">
        <f t="shared" si="54"/>
        <v>19599</v>
      </c>
      <c r="BM26" s="52">
        <f t="shared" si="54"/>
        <v>298</v>
      </c>
      <c r="BN26" s="52">
        <f t="shared" si="54"/>
        <v>1038</v>
      </c>
      <c r="BO26" s="52">
        <f t="shared" si="54"/>
        <v>75609</v>
      </c>
      <c r="BP26" s="103">
        <f t="shared" ref="BP26:BV26" si="55">BP20+BP19+BP18+BP7+BP6</f>
        <v>98032</v>
      </c>
      <c r="BQ26" s="52">
        <f t="shared" si="55"/>
        <v>2407</v>
      </c>
      <c r="BR26" s="52">
        <f t="shared" si="55"/>
        <v>25944</v>
      </c>
      <c r="BS26" s="52">
        <f t="shared" si="55"/>
        <v>300</v>
      </c>
      <c r="BT26" s="52">
        <f t="shared" si="55"/>
        <v>0</v>
      </c>
      <c r="BU26" s="52">
        <f t="shared" si="55"/>
        <v>33981</v>
      </c>
      <c r="BV26" s="103">
        <f t="shared" si="55"/>
        <v>62632</v>
      </c>
      <c r="BW26" s="105">
        <f t="shared" si="46"/>
        <v>8928</v>
      </c>
      <c r="BX26" s="105">
        <f t="shared" si="46"/>
        <v>107556</v>
      </c>
      <c r="BY26" s="105">
        <f t="shared" si="46"/>
        <v>1515</v>
      </c>
      <c r="BZ26" s="105">
        <f t="shared" si="46"/>
        <v>3098</v>
      </c>
      <c r="CA26" s="105">
        <f t="shared" si="46"/>
        <v>414556</v>
      </c>
      <c r="CB26" s="106">
        <f t="shared" si="46"/>
        <v>535653</v>
      </c>
      <c r="CC26" s="107">
        <f>CB26*100/B26</f>
        <v>146.3532786885246</v>
      </c>
      <c r="CD26" s="15">
        <f>BW26+BX26+BY26+BZ26+CA26</f>
        <v>535653</v>
      </c>
    </row>
    <row r="27" spans="1:82">
      <c r="BW27" s="15">
        <f t="shared" ref="BW27:CB27" si="56">BW6+BW7+BW18+BW19+BW20</f>
        <v>8928</v>
      </c>
      <c r="BX27" s="15">
        <f t="shared" si="56"/>
        <v>107556</v>
      </c>
      <c r="BY27" s="15">
        <f t="shared" si="56"/>
        <v>1515</v>
      </c>
      <c r="BZ27" s="15">
        <f t="shared" si="56"/>
        <v>3098</v>
      </c>
      <c r="CA27" s="15">
        <f t="shared" si="56"/>
        <v>414556</v>
      </c>
      <c r="CB27" s="15">
        <f t="shared" si="56"/>
        <v>535653</v>
      </c>
      <c r="CC27" s="15"/>
      <c r="CD27" s="15"/>
    </row>
    <row r="28" spans="1:82">
      <c r="CB28" s="15"/>
    </row>
    <row r="29" spans="1:82">
      <c r="BS29" s="1">
        <v>1</v>
      </c>
    </row>
    <row r="30" spans="1:82">
      <c r="A30" s="1" t="s">
        <v>43</v>
      </c>
    </row>
  </sheetData>
  <mergeCells count="55">
    <mergeCell ref="BQ3:BV3"/>
    <mergeCell ref="BW3:CB3"/>
    <mergeCell ref="A1:CC1"/>
    <mergeCell ref="A2:CC2"/>
    <mergeCell ref="A3:A5"/>
    <mergeCell ref="C3:H3"/>
    <mergeCell ref="I3:N3"/>
    <mergeCell ref="O3:T3"/>
    <mergeCell ref="U3:Z3"/>
    <mergeCell ref="AA3:AF3"/>
    <mergeCell ref="AG3:AL3"/>
    <mergeCell ref="AM3:AR3"/>
    <mergeCell ref="N4:N5"/>
    <mergeCell ref="AS3:AX3"/>
    <mergeCell ref="AY3:BD3"/>
    <mergeCell ref="BE3:BJ3"/>
    <mergeCell ref="BK3:BP3"/>
    <mergeCell ref="C4:D4"/>
    <mergeCell ref="E4:F4"/>
    <mergeCell ref="H4:H5"/>
    <mergeCell ref="I4:J4"/>
    <mergeCell ref="K4:L4"/>
    <mergeCell ref="AL4:AL5"/>
    <mergeCell ref="O4:P4"/>
    <mergeCell ref="Q4:R4"/>
    <mergeCell ref="T4:T5"/>
    <mergeCell ref="U4:V4"/>
    <mergeCell ref="W4:X4"/>
    <mergeCell ref="Z4:Z5"/>
    <mergeCell ref="AA4:AB4"/>
    <mergeCell ref="AC4:AD4"/>
    <mergeCell ref="AF4:AF5"/>
    <mergeCell ref="AG4:AH4"/>
    <mergeCell ref="AI4:AJ4"/>
    <mergeCell ref="BD4:BD5"/>
    <mergeCell ref="BE4:BF4"/>
    <mergeCell ref="BG4:BH4"/>
    <mergeCell ref="BJ4:BJ5"/>
    <mergeCell ref="AM4:AN4"/>
    <mergeCell ref="AO4:AP4"/>
    <mergeCell ref="AR4:AR5"/>
    <mergeCell ref="AS4:AT4"/>
    <mergeCell ref="AU4:AV4"/>
    <mergeCell ref="AX4:AX5"/>
    <mergeCell ref="AY4:AZ4"/>
    <mergeCell ref="BA4:BB4"/>
    <mergeCell ref="BW4:BX4"/>
    <mergeCell ref="BY4:BZ4"/>
    <mergeCell ref="CB4:CB5"/>
    <mergeCell ref="BK4:BL4"/>
    <mergeCell ref="BM4:BN4"/>
    <mergeCell ref="BP4:BP5"/>
    <mergeCell ref="BQ4:BR4"/>
    <mergeCell ref="BS4:BT4"/>
    <mergeCell ref="BV4:BV5"/>
  </mergeCells>
  <pageMargins left="0.11811023622047245" right="0.11811023622047245" top="0.35433070866141736" bottom="0.15748031496062992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9EE2-5024-4059-BFA1-701FDBF701B5}">
  <dimension ref="A1:M22"/>
  <sheetViews>
    <sheetView topLeftCell="A7" workbookViewId="0">
      <selection activeCell="A19" sqref="A19:A21"/>
    </sheetView>
  </sheetViews>
  <sheetFormatPr defaultRowHeight="24"/>
  <cols>
    <col min="1" max="1" width="32" style="1" customWidth="1"/>
    <col min="2" max="2" width="11.5703125" style="1" customWidth="1"/>
    <col min="3" max="3" width="9.140625" style="57"/>
    <col min="4" max="4" width="10.42578125" style="1" customWidth="1"/>
    <col min="5" max="5" width="8.5703125" style="1" customWidth="1"/>
    <col min="6" max="6" width="10.140625" style="1" customWidth="1"/>
    <col min="7" max="7" width="11.140625" style="1" customWidth="1"/>
    <col min="8" max="8" width="8.85546875" style="1" customWidth="1"/>
    <col min="9" max="9" width="9" style="1" hidden="1" customWidth="1"/>
    <col min="10" max="10" width="10" style="1" hidden="1" customWidth="1"/>
    <col min="11" max="11" width="11.140625" style="1" hidden="1" customWidth="1"/>
    <col min="12" max="12" width="9.140625" style="1" hidden="1" customWidth="1"/>
    <col min="13" max="255" width="9.140625" style="1"/>
    <col min="256" max="256" width="34.42578125" style="1" customWidth="1"/>
    <col min="257" max="257" width="11.5703125" style="1" customWidth="1"/>
    <col min="258" max="258" width="9.140625" style="1"/>
    <col min="259" max="259" width="10.42578125" style="1" customWidth="1"/>
    <col min="260" max="260" width="8.5703125" style="1" customWidth="1"/>
    <col min="261" max="261" width="10.140625" style="1" customWidth="1"/>
    <col min="262" max="262" width="11.140625" style="1" customWidth="1"/>
    <col min="263" max="263" width="14.42578125" style="1" customWidth="1"/>
    <col min="264" max="264" width="9" style="1" customWidth="1"/>
    <col min="265" max="265" width="10" style="1" bestFit="1" customWidth="1"/>
    <col min="266" max="266" width="11.140625" style="1" bestFit="1" customWidth="1"/>
    <col min="267" max="268" width="9.140625" style="1"/>
    <col min="269" max="269" width="11.140625" style="1" bestFit="1" customWidth="1"/>
    <col min="270" max="511" width="9.140625" style="1"/>
    <col min="512" max="512" width="34.42578125" style="1" customWidth="1"/>
    <col min="513" max="513" width="11.5703125" style="1" customWidth="1"/>
    <col min="514" max="514" width="9.140625" style="1"/>
    <col min="515" max="515" width="10.42578125" style="1" customWidth="1"/>
    <col min="516" max="516" width="8.5703125" style="1" customWidth="1"/>
    <col min="517" max="517" width="10.140625" style="1" customWidth="1"/>
    <col min="518" max="518" width="11.140625" style="1" customWidth="1"/>
    <col min="519" max="519" width="14.42578125" style="1" customWidth="1"/>
    <col min="520" max="520" width="9" style="1" customWidth="1"/>
    <col min="521" max="521" width="10" style="1" bestFit="1" customWidth="1"/>
    <col min="522" max="522" width="11.140625" style="1" bestFit="1" customWidth="1"/>
    <col min="523" max="524" width="9.140625" style="1"/>
    <col min="525" max="525" width="11.140625" style="1" bestFit="1" customWidth="1"/>
    <col min="526" max="767" width="9.140625" style="1"/>
    <col min="768" max="768" width="34.42578125" style="1" customWidth="1"/>
    <col min="769" max="769" width="11.5703125" style="1" customWidth="1"/>
    <col min="770" max="770" width="9.140625" style="1"/>
    <col min="771" max="771" width="10.42578125" style="1" customWidth="1"/>
    <col min="772" max="772" width="8.5703125" style="1" customWidth="1"/>
    <col min="773" max="773" width="10.140625" style="1" customWidth="1"/>
    <col min="774" max="774" width="11.140625" style="1" customWidth="1"/>
    <col min="775" max="775" width="14.42578125" style="1" customWidth="1"/>
    <col min="776" max="776" width="9" style="1" customWidth="1"/>
    <col min="777" max="777" width="10" style="1" bestFit="1" customWidth="1"/>
    <col min="778" max="778" width="11.140625" style="1" bestFit="1" customWidth="1"/>
    <col min="779" max="780" width="9.140625" style="1"/>
    <col min="781" max="781" width="11.140625" style="1" bestFit="1" customWidth="1"/>
    <col min="782" max="1023" width="9.140625" style="1"/>
    <col min="1024" max="1024" width="34.42578125" style="1" customWidth="1"/>
    <col min="1025" max="1025" width="11.5703125" style="1" customWidth="1"/>
    <col min="1026" max="1026" width="9.140625" style="1"/>
    <col min="1027" max="1027" width="10.42578125" style="1" customWidth="1"/>
    <col min="1028" max="1028" width="8.5703125" style="1" customWidth="1"/>
    <col min="1029" max="1029" width="10.140625" style="1" customWidth="1"/>
    <col min="1030" max="1030" width="11.140625" style="1" customWidth="1"/>
    <col min="1031" max="1031" width="14.42578125" style="1" customWidth="1"/>
    <col min="1032" max="1032" width="9" style="1" customWidth="1"/>
    <col min="1033" max="1033" width="10" style="1" bestFit="1" customWidth="1"/>
    <col min="1034" max="1034" width="11.140625" style="1" bestFit="1" customWidth="1"/>
    <col min="1035" max="1036" width="9.140625" style="1"/>
    <col min="1037" max="1037" width="11.140625" style="1" bestFit="1" customWidth="1"/>
    <col min="1038" max="1279" width="9.140625" style="1"/>
    <col min="1280" max="1280" width="34.42578125" style="1" customWidth="1"/>
    <col min="1281" max="1281" width="11.5703125" style="1" customWidth="1"/>
    <col min="1282" max="1282" width="9.140625" style="1"/>
    <col min="1283" max="1283" width="10.42578125" style="1" customWidth="1"/>
    <col min="1284" max="1284" width="8.5703125" style="1" customWidth="1"/>
    <col min="1285" max="1285" width="10.140625" style="1" customWidth="1"/>
    <col min="1286" max="1286" width="11.140625" style="1" customWidth="1"/>
    <col min="1287" max="1287" width="14.42578125" style="1" customWidth="1"/>
    <col min="1288" max="1288" width="9" style="1" customWidth="1"/>
    <col min="1289" max="1289" width="10" style="1" bestFit="1" customWidth="1"/>
    <col min="1290" max="1290" width="11.140625" style="1" bestFit="1" customWidth="1"/>
    <col min="1291" max="1292" width="9.140625" style="1"/>
    <col min="1293" max="1293" width="11.140625" style="1" bestFit="1" customWidth="1"/>
    <col min="1294" max="1535" width="9.140625" style="1"/>
    <col min="1536" max="1536" width="34.42578125" style="1" customWidth="1"/>
    <col min="1537" max="1537" width="11.5703125" style="1" customWidth="1"/>
    <col min="1538" max="1538" width="9.140625" style="1"/>
    <col min="1539" max="1539" width="10.42578125" style="1" customWidth="1"/>
    <col min="1540" max="1540" width="8.5703125" style="1" customWidth="1"/>
    <col min="1541" max="1541" width="10.140625" style="1" customWidth="1"/>
    <col min="1542" max="1542" width="11.140625" style="1" customWidth="1"/>
    <col min="1543" max="1543" width="14.42578125" style="1" customWidth="1"/>
    <col min="1544" max="1544" width="9" style="1" customWidth="1"/>
    <col min="1545" max="1545" width="10" style="1" bestFit="1" customWidth="1"/>
    <col min="1546" max="1546" width="11.140625" style="1" bestFit="1" customWidth="1"/>
    <col min="1547" max="1548" width="9.140625" style="1"/>
    <col min="1549" max="1549" width="11.140625" style="1" bestFit="1" customWidth="1"/>
    <col min="1550" max="1791" width="9.140625" style="1"/>
    <col min="1792" max="1792" width="34.42578125" style="1" customWidth="1"/>
    <col min="1793" max="1793" width="11.5703125" style="1" customWidth="1"/>
    <col min="1794" max="1794" width="9.140625" style="1"/>
    <col min="1795" max="1795" width="10.42578125" style="1" customWidth="1"/>
    <col min="1796" max="1796" width="8.5703125" style="1" customWidth="1"/>
    <col min="1797" max="1797" width="10.140625" style="1" customWidth="1"/>
    <col min="1798" max="1798" width="11.140625" style="1" customWidth="1"/>
    <col min="1799" max="1799" width="14.42578125" style="1" customWidth="1"/>
    <col min="1800" max="1800" width="9" style="1" customWidth="1"/>
    <col min="1801" max="1801" width="10" style="1" bestFit="1" customWidth="1"/>
    <col min="1802" max="1802" width="11.140625" style="1" bestFit="1" customWidth="1"/>
    <col min="1803" max="1804" width="9.140625" style="1"/>
    <col min="1805" max="1805" width="11.140625" style="1" bestFit="1" customWidth="1"/>
    <col min="1806" max="2047" width="9.140625" style="1"/>
    <col min="2048" max="2048" width="34.42578125" style="1" customWidth="1"/>
    <col min="2049" max="2049" width="11.5703125" style="1" customWidth="1"/>
    <col min="2050" max="2050" width="9.140625" style="1"/>
    <col min="2051" max="2051" width="10.42578125" style="1" customWidth="1"/>
    <col min="2052" max="2052" width="8.5703125" style="1" customWidth="1"/>
    <col min="2053" max="2053" width="10.140625" style="1" customWidth="1"/>
    <col min="2054" max="2054" width="11.140625" style="1" customWidth="1"/>
    <col min="2055" max="2055" width="14.42578125" style="1" customWidth="1"/>
    <col min="2056" max="2056" width="9" style="1" customWidth="1"/>
    <col min="2057" max="2057" width="10" style="1" bestFit="1" customWidth="1"/>
    <col min="2058" max="2058" width="11.140625" style="1" bestFit="1" customWidth="1"/>
    <col min="2059" max="2060" width="9.140625" style="1"/>
    <col min="2061" max="2061" width="11.140625" style="1" bestFit="1" customWidth="1"/>
    <col min="2062" max="2303" width="9.140625" style="1"/>
    <col min="2304" max="2304" width="34.42578125" style="1" customWidth="1"/>
    <col min="2305" max="2305" width="11.5703125" style="1" customWidth="1"/>
    <col min="2306" max="2306" width="9.140625" style="1"/>
    <col min="2307" max="2307" width="10.42578125" style="1" customWidth="1"/>
    <col min="2308" max="2308" width="8.5703125" style="1" customWidth="1"/>
    <col min="2309" max="2309" width="10.140625" style="1" customWidth="1"/>
    <col min="2310" max="2310" width="11.140625" style="1" customWidth="1"/>
    <col min="2311" max="2311" width="14.42578125" style="1" customWidth="1"/>
    <col min="2312" max="2312" width="9" style="1" customWidth="1"/>
    <col min="2313" max="2313" width="10" style="1" bestFit="1" customWidth="1"/>
    <col min="2314" max="2314" width="11.140625" style="1" bestFit="1" customWidth="1"/>
    <col min="2315" max="2316" width="9.140625" style="1"/>
    <col min="2317" max="2317" width="11.140625" style="1" bestFit="1" customWidth="1"/>
    <col min="2318" max="2559" width="9.140625" style="1"/>
    <col min="2560" max="2560" width="34.42578125" style="1" customWidth="1"/>
    <col min="2561" max="2561" width="11.5703125" style="1" customWidth="1"/>
    <col min="2562" max="2562" width="9.140625" style="1"/>
    <col min="2563" max="2563" width="10.42578125" style="1" customWidth="1"/>
    <col min="2564" max="2564" width="8.5703125" style="1" customWidth="1"/>
    <col min="2565" max="2565" width="10.140625" style="1" customWidth="1"/>
    <col min="2566" max="2566" width="11.140625" style="1" customWidth="1"/>
    <col min="2567" max="2567" width="14.42578125" style="1" customWidth="1"/>
    <col min="2568" max="2568" width="9" style="1" customWidth="1"/>
    <col min="2569" max="2569" width="10" style="1" bestFit="1" customWidth="1"/>
    <col min="2570" max="2570" width="11.140625" style="1" bestFit="1" customWidth="1"/>
    <col min="2571" max="2572" width="9.140625" style="1"/>
    <col min="2573" max="2573" width="11.140625" style="1" bestFit="1" customWidth="1"/>
    <col min="2574" max="2815" width="9.140625" style="1"/>
    <col min="2816" max="2816" width="34.42578125" style="1" customWidth="1"/>
    <col min="2817" max="2817" width="11.5703125" style="1" customWidth="1"/>
    <col min="2818" max="2818" width="9.140625" style="1"/>
    <col min="2819" max="2819" width="10.42578125" style="1" customWidth="1"/>
    <col min="2820" max="2820" width="8.5703125" style="1" customWidth="1"/>
    <col min="2821" max="2821" width="10.140625" style="1" customWidth="1"/>
    <col min="2822" max="2822" width="11.140625" style="1" customWidth="1"/>
    <col min="2823" max="2823" width="14.42578125" style="1" customWidth="1"/>
    <col min="2824" max="2824" width="9" style="1" customWidth="1"/>
    <col min="2825" max="2825" width="10" style="1" bestFit="1" customWidth="1"/>
    <col min="2826" max="2826" width="11.140625" style="1" bestFit="1" customWidth="1"/>
    <col min="2827" max="2828" width="9.140625" style="1"/>
    <col min="2829" max="2829" width="11.140625" style="1" bestFit="1" customWidth="1"/>
    <col min="2830" max="3071" width="9.140625" style="1"/>
    <col min="3072" max="3072" width="34.42578125" style="1" customWidth="1"/>
    <col min="3073" max="3073" width="11.5703125" style="1" customWidth="1"/>
    <col min="3074" max="3074" width="9.140625" style="1"/>
    <col min="3075" max="3075" width="10.42578125" style="1" customWidth="1"/>
    <col min="3076" max="3076" width="8.5703125" style="1" customWidth="1"/>
    <col min="3077" max="3077" width="10.140625" style="1" customWidth="1"/>
    <col min="3078" max="3078" width="11.140625" style="1" customWidth="1"/>
    <col min="3079" max="3079" width="14.42578125" style="1" customWidth="1"/>
    <col min="3080" max="3080" width="9" style="1" customWidth="1"/>
    <col min="3081" max="3081" width="10" style="1" bestFit="1" customWidth="1"/>
    <col min="3082" max="3082" width="11.140625" style="1" bestFit="1" customWidth="1"/>
    <col min="3083" max="3084" width="9.140625" style="1"/>
    <col min="3085" max="3085" width="11.140625" style="1" bestFit="1" customWidth="1"/>
    <col min="3086" max="3327" width="9.140625" style="1"/>
    <col min="3328" max="3328" width="34.42578125" style="1" customWidth="1"/>
    <col min="3329" max="3329" width="11.5703125" style="1" customWidth="1"/>
    <col min="3330" max="3330" width="9.140625" style="1"/>
    <col min="3331" max="3331" width="10.42578125" style="1" customWidth="1"/>
    <col min="3332" max="3332" width="8.5703125" style="1" customWidth="1"/>
    <col min="3333" max="3333" width="10.140625" style="1" customWidth="1"/>
    <col min="3334" max="3334" width="11.140625" style="1" customWidth="1"/>
    <col min="3335" max="3335" width="14.42578125" style="1" customWidth="1"/>
    <col min="3336" max="3336" width="9" style="1" customWidth="1"/>
    <col min="3337" max="3337" width="10" style="1" bestFit="1" customWidth="1"/>
    <col min="3338" max="3338" width="11.140625" style="1" bestFit="1" customWidth="1"/>
    <col min="3339" max="3340" width="9.140625" style="1"/>
    <col min="3341" max="3341" width="11.140625" style="1" bestFit="1" customWidth="1"/>
    <col min="3342" max="3583" width="9.140625" style="1"/>
    <col min="3584" max="3584" width="34.42578125" style="1" customWidth="1"/>
    <col min="3585" max="3585" width="11.5703125" style="1" customWidth="1"/>
    <col min="3586" max="3586" width="9.140625" style="1"/>
    <col min="3587" max="3587" width="10.42578125" style="1" customWidth="1"/>
    <col min="3588" max="3588" width="8.5703125" style="1" customWidth="1"/>
    <col min="3589" max="3589" width="10.140625" style="1" customWidth="1"/>
    <col min="3590" max="3590" width="11.140625" style="1" customWidth="1"/>
    <col min="3591" max="3591" width="14.42578125" style="1" customWidth="1"/>
    <col min="3592" max="3592" width="9" style="1" customWidth="1"/>
    <col min="3593" max="3593" width="10" style="1" bestFit="1" customWidth="1"/>
    <col min="3594" max="3594" width="11.140625" style="1" bestFit="1" customWidth="1"/>
    <col min="3595" max="3596" width="9.140625" style="1"/>
    <col min="3597" max="3597" width="11.140625" style="1" bestFit="1" customWidth="1"/>
    <col min="3598" max="3839" width="9.140625" style="1"/>
    <col min="3840" max="3840" width="34.42578125" style="1" customWidth="1"/>
    <col min="3841" max="3841" width="11.5703125" style="1" customWidth="1"/>
    <col min="3842" max="3842" width="9.140625" style="1"/>
    <col min="3843" max="3843" width="10.42578125" style="1" customWidth="1"/>
    <col min="3844" max="3844" width="8.5703125" style="1" customWidth="1"/>
    <col min="3845" max="3845" width="10.140625" style="1" customWidth="1"/>
    <col min="3846" max="3846" width="11.140625" style="1" customWidth="1"/>
    <col min="3847" max="3847" width="14.42578125" style="1" customWidth="1"/>
    <col min="3848" max="3848" width="9" style="1" customWidth="1"/>
    <col min="3849" max="3849" width="10" style="1" bestFit="1" customWidth="1"/>
    <col min="3850" max="3850" width="11.140625" style="1" bestFit="1" customWidth="1"/>
    <col min="3851" max="3852" width="9.140625" style="1"/>
    <col min="3853" max="3853" width="11.140625" style="1" bestFit="1" customWidth="1"/>
    <col min="3854" max="4095" width="9.140625" style="1"/>
    <col min="4096" max="4096" width="34.42578125" style="1" customWidth="1"/>
    <col min="4097" max="4097" width="11.5703125" style="1" customWidth="1"/>
    <col min="4098" max="4098" width="9.140625" style="1"/>
    <col min="4099" max="4099" width="10.42578125" style="1" customWidth="1"/>
    <col min="4100" max="4100" width="8.5703125" style="1" customWidth="1"/>
    <col min="4101" max="4101" width="10.140625" style="1" customWidth="1"/>
    <col min="4102" max="4102" width="11.140625" style="1" customWidth="1"/>
    <col min="4103" max="4103" width="14.42578125" style="1" customWidth="1"/>
    <col min="4104" max="4104" width="9" style="1" customWidth="1"/>
    <col min="4105" max="4105" width="10" style="1" bestFit="1" customWidth="1"/>
    <col min="4106" max="4106" width="11.140625" style="1" bestFit="1" customWidth="1"/>
    <col min="4107" max="4108" width="9.140625" style="1"/>
    <col min="4109" max="4109" width="11.140625" style="1" bestFit="1" customWidth="1"/>
    <col min="4110" max="4351" width="9.140625" style="1"/>
    <col min="4352" max="4352" width="34.42578125" style="1" customWidth="1"/>
    <col min="4353" max="4353" width="11.5703125" style="1" customWidth="1"/>
    <col min="4354" max="4354" width="9.140625" style="1"/>
    <col min="4355" max="4355" width="10.42578125" style="1" customWidth="1"/>
    <col min="4356" max="4356" width="8.5703125" style="1" customWidth="1"/>
    <col min="4357" max="4357" width="10.140625" style="1" customWidth="1"/>
    <col min="4358" max="4358" width="11.140625" style="1" customWidth="1"/>
    <col min="4359" max="4359" width="14.42578125" style="1" customWidth="1"/>
    <col min="4360" max="4360" width="9" style="1" customWidth="1"/>
    <col min="4361" max="4361" width="10" style="1" bestFit="1" customWidth="1"/>
    <col min="4362" max="4362" width="11.140625" style="1" bestFit="1" customWidth="1"/>
    <col min="4363" max="4364" width="9.140625" style="1"/>
    <col min="4365" max="4365" width="11.140625" style="1" bestFit="1" customWidth="1"/>
    <col min="4366" max="4607" width="9.140625" style="1"/>
    <col min="4608" max="4608" width="34.42578125" style="1" customWidth="1"/>
    <col min="4609" max="4609" width="11.5703125" style="1" customWidth="1"/>
    <col min="4610" max="4610" width="9.140625" style="1"/>
    <col min="4611" max="4611" width="10.42578125" style="1" customWidth="1"/>
    <col min="4612" max="4612" width="8.5703125" style="1" customWidth="1"/>
    <col min="4613" max="4613" width="10.140625" style="1" customWidth="1"/>
    <col min="4614" max="4614" width="11.140625" style="1" customWidth="1"/>
    <col min="4615" max="4615" width="14.42578125" style="1" customWidth="1"/>
    <col min="4616" max="4616" width="9" style="1" customWidth="1"/>
    <col min="4617" max="4617" width="10" style="1" bestFit="1" customWidth="1"/>
    <col min="4618" max="4618" width="11.140625" style="1" bestFit="1" customWidth="1"/>
    <col min="4619" max="4620" width="9.140625" style="1"/>
    <col min="4621" max="4621" width="11.140625" style="1" bestFit="1" customWidth="1"/>
    <col min="4622" max="4863" width="9.140625" style="1"/>
    <col min="4864" max="4864" width="34.42578125" style="1" customWidth="1"/>
    <col min="4865" max="4865" width="11.5703125" style="1" customWidth="1"/>
    <col min="4866" max="4866" width="9.140625" style="1"/>
    <col min="4867" max="4867" width="10.42578125" style="1" customWidth="1"/>
    <col min="4868" max="4868" width="8.5703125" style="1" customWidth="1"/>
    <col min="4869" max="4869" width="10.140625" style="1" customWidth="1"/>
    <col min="4870" max="4870" width="11.140625" style="1" customWidth="1"/>
    <col min="4871" max="4871" width="14.42578125" style="1" customWidth="1"/>
    <col min="4872" max="4872" width="9" style="1" customWidth="1"/>
    <col min="4873" max="4873" width="10" style="1" bestFit="1" customWidth="1"/>
    <col min="4874" max="4874" width="11.140625" style="1" bestFit="1" customWidth="1"/>
    <col min="4875" max="4876" width="9.140625" style="1"/>
    <col min="4877" max="4877" width="11.140625" style="1" bestFit="1" customWidth="1"/>
    <col min="4878" max="5119" width="9.140625" style="1"/>
    <col min="5120" max="5120" width="34.42578125" style="1" customWidth="1"/>
    <col min="5121" max="5121" width="11.5703125" style="1" customWidth="1"/>
    <col min="5122" max="5122" width="9.140625" style="1"/>
    <col min="5123" max="5123" width="10.42578125" style="1" customWidth="1"/>
    <col min="5124" max="5124" width="8.5703125" style="1" customWidth="1"/>
    <col min="5125" max="5125" width="10.140625" style="1" customWidth="1"/>
    <col min="5126" max="5126" width="11.140625" style="1" customWidth="1"/>
    <col min="5127" max="5127" width="14.42578125" style="1" customWidth="1"/>
    <col min="5128" max="5128" width="9" style="1" customWidth="1"/>
    <col min="5129" max="5129" width="10" style="1" bestFit="1" customWidth="1"/>
    <col min="5130" max="5130" width="11.140625" style="1" bestFit="1" customWidth="1"/>
    <col min="5131" max="5132" width="9.140625" style="1"/>
    <col min="5133" max="5133" width="11.140625" style="1" bestFit="1" customWidth="1"/>
    <col min="5134" max="5375" width="9.140625" style="1"/>
    <col min="5376" max="5376" width="34.42578125" style="1" customWidth="1"/>
    <col min="5377" max="5377" width="11.5703125" style="1" customWidth="1"/>
    <col min="5378" max="5378" width="9.140625" style="1"/>
    <col min="5379" max="5379" width="10.42578125" style="1" customWidth="1"/>
    <col min="5380" max="5380" width="8.5703125" style="1" customWidth="1"/>
    <col min="5381" max="5381" width="10.140625" style="1" customWidth="1"/>
    <col min="5382" max="5382" width="11.140625" style="1" customWidth="1"/>
    <col min="5383" max="5383" width="14.42578125" style="1" customWidth="1"/>
    <col min="5384" max="5384" width="9" style="1" customWidth="1"/>
    <col min="5385" max="5385" width="10" style="1" bestFit="1" customWidth="1"/>
    <col min="5386" max="5386" width="11.140625" style="1" bestFit="1" customWidth="1"/>
    <col min="5387" max="5388" width="9.140625" style="1"/>
    <col min="5389" max="5389" width="11.140625" style="1" bestFit="1" customWidth="1"/>
    <col min="5390" max="5631" width="9.140625" style="1"/>
    <col min="5632" max="5632" width="34.42578125" style="1" customWidth="1"/>
    <col min="5633" max="5633" width="11.5703125" style="1" customWidth="1"/>
    <col min="5634" max="5634" width="9.140625" style="1"/>
    <col min="5635" max="5635" width="10.42578125" style="1" customWidth="1"/>
    <col min="5636" max="5636" width="8.5703125" style="1" customWidth="1"/>
    <col min="5637" max="5637" width="10.140625" style="1" customWidth="1"/>
    <col min="5638" max="5638" width="11.140625" style="1" customWidth="1"/>
    <col min="5639" max="5639" width="14.42578125" style="1" customWidth="1"/>
    <col min="5640" max="5640" width="9" style="1" customWidth="1"/>
    <col min="5641" max="5641" width="10" style="1" bestFit="1" customWidth="1"/>
    <col min="5642" max="5642" width="11.140625" style="1" bestFit="1" customWidth="1"/>
    <col min="5643" max="5644" width="9.140625" style="1"/>
    <col min="5645" max="5645" width="11.140625" style="1" bestFit="1" customWidth="1"/>
    <col min="5646" max="5887" width="9.140625" style="1"/>
    <col min="5888" max="5888" width="34.42578125" style="1" customWidth="1"/>
    <col min="5889" max="5889" width="11.5703125" style="1" customWidth="1"/>
    <col min="5890" max="5890" width="9.140625" style="1"/>
    <col min="5891" max="5891" width="10.42578125" style="1" customWidth="1"/>
    <col min="5892" max="5892" width="8.5703125" style="1" customWidth="1"/>
    <col min="5893" max="5893" width="10.140625" style="1" customWidth="1"/>
    <col min="5894" max="5894" width="11.140625" style="1" customWidth="1"/>
    <col min="5895" max="5895" width="14.42578125" style="1" customWidth="1"/>
    <col min="5896" max="5896" width="9" style="1" customWidth="1"/>
    <col min="5897" max="5897" width="10" style="1" bestFit="1" customWidth="1"/>
    <col min="5898" max="5898" width="11.140625" style="1" bestFit="1" customWidth="1"/>
    <col min="5899" max="5900" width="9.140625" style="1"/>
    <col min="5901" max="5901" width="11.140625" style="1" bestFit="1" customWidth="1"/>
    <col min="5902" max="6143" width="9.140625" style="1"/>
    <col min="6144" max="6144" width="34.42578125" style="1" customWidth="1"/>
    <col min="6145" max="6145" width="11.5703125" style="1" customWidth="1"/>
    <col min="6146" max="6146" width="9.140625" style="1"/>
    <col min="6147" max="6147" width="10.42578125" style="1" customWidth="1"/>
    <col min="6148" max="6148" width="8.5703125" style="1" customWidth="1"/>
    <col min="6149" max="6149" width="10.140625" style="1" customWidth="1"/>
    <col min="6150" max="6150" width="11.140625" style="1" customWidth="1"/>
    <col min="6151" max="6151" width="14.42578125" style="1" customWidth="1"/>
    <col min="6152" max="6152" width="9" style="1" customWidth="1"/>
    <col min="6153" max="6153" width="10" style="1" bestFit="1" customWidth="1"/>
    <col min="6154" max="6154" width="11.140625" style="1" bestFit="1" customWidth="1"/>
    <col min="6155" max="6156" width="9.140625" style="1"/>
    <col min="6157" max="6157" width="11.140625" style="1" bestFit="1" customWidth="1"/>
    <col min="6158" max="6399" width="9.140625" style="1"/>
    <col min="6400" max="6400" width="34.42578125" style="1" customWidth="1"/>
    <col min="6401" max="6401" width="11.5703125" style="1" customWidth="1"/>
    <col min="6402" max="6402" width="9.140625" style="1"/>
    <col min="6403" max="6403" width="10.42578125" style="1" customWidth="1"/>
    <col min="6404" max="6404" width="8.5703125" style="1" customWidth="1"/>
    <col min="6405" max="6405" width="10.140625" style="1" customWidth="1"/>
    <col min="6406" max="6406" width="11.140625" style="1" customWidth="1"/>
    <col min="6407" max="6407" width="14.42578125" style="1" customWidth="1"/>
    <col min="6408" max="6408" width="9" style="1" customWidth="1"/>
    <col min="6409" max="6409" width="10" style="1" bestFit="1" customWidth="1"/>
    <col min="6410" max="6410" width="11.140625" style="1" bestFit="1" customWidth="1"/>
    <col min="6411" max="6412" width="9.140625" style="1"/>
    <col min="6413" max="6413" width="11.140625" style="1" bestFit="1" customWidth="1"/>
    <col min="6414" max="6655" width="9.140625" style="1"/>
    <col min="6656" max="6656" width="34.42578125" style="1" customWidth="1"/>
    <col min="6657" max="6657" width="11.5703125" style="1" customWidth="1"/>
    <col min="6658" max="6658" width="9.140625" style="1"/>
    <col min="6659" max="6659" width="10.42578125" style="1" customWidth="1"/>
    <col min="6660" max="6660" width="8.5703125" style="1" customWidth="1"/>
    <col min="6661" max="6661" width="10.140625" style="1" customWidth="1"/>
    <col min="6662" max="6662" width="11.140625" style="1" customWidth="1"/>
    <col min="6663" max="6663" width="14.42578125" style="1" customWidth="1"/>
    <col min="6664" max="6664" width="9" style="1" customWidth="1"/>
    <col min="6665" max="6665" width="10" style="1" bestFit="1" customWidth="1"/>
    <col min="6666" max="6666" width="11.140625" style="1" bestFit="1" customWidth="1"/>
    <col min="6667" max="6668" width="9.140625" style="1"/>
    <col min="6669" max="6669" width="11.140625" style="1" bestFit="1" customWidth="1"/>
    <col min="6670" max="6911" width="9.140625" style="1"/>
    <col min="6912" max="6912" width="34.42578125" style="1" customWidth="1"/>
    <col min="6913" max="6913" width="11.5703125" style="1" customWidth="1"/>
    <col min="6914" max="6914" width="9.140625" style="1"/>
    <col min="6915" max="6915" width="10.42578125" style="1" customWidth="1"/>
    <col min="6916" max="6916" width="8.5703125" style="1" customWidth="1"/>
    <col min="6917" max="6917" width="10.140625" style="1" customWidth="1"/>
    <col min="6918" max="6918" width="11.140625" style="1" customWidth="1"/>
    <col min="6919" max="6919" width="14.42578125" style="1" customWidth="1"/>
    <col min="6920" max="6920" width="9" style="1" customWidth="1"/>
    <col min="6921" max="6921" width="10" style="1" bestFit="1" customWidth="1"/>
    <col min="6922" max="6922" width="11.140625" style="1" bestFit="1" customWidth="1"/>
    <col min="6923" max="6924" width="9.140625" style="1"/>
    <col min="6925" max="6925" width="11.140625" style="1" bestFit="1" customWidth="1"/>
    <col min="6926" max="7167" width="9.140625" style="1"/>
    <col min="7168" max="7168" width="34.42578125" style="1" customWidth="1"/>
    <col min="7169" max="7169" width="11.5703125" style="1" customWidth="1"/>
    <col min="7170" max="7170" width="9.140625" style="1"/>
    <col min="7171" max="7171" width="10.42578125" style="1" customWidth="1"/>
    <col min="7172" max="7172" width="8.5703125" style="1" customWidth="1"/>
    <col min="7173" max="7173" width="10.140625" style="1" customWidth="1"/>
    <col min="7174" max="7174" width="11.140625" style="1" customWidth="1"/>
    <col min="7175" max="7175" width="14.42578125" style="1" customWidth="1"/>
    <col min="7176" max="7176" width="9" style="1" customWidth="1"/>
    <col min="7177" max="7177" width="10" style="1" bestFit="1" customWidth="1"/>
    <col min="7178" max="7178" width="11.140625" style="1" bestFit="1" customWidth="1"/>
    <col min="7179" max="7180" width="9.140625" style="1"/>
    <col min="7181" max="7181" width="11.140625" style="1" bestFit="1" customWidth="1"/>
    <col min="7182" max="7423" width="9.140625" style="1"/>
    <col min="7424" max="7424" width="34.42578125" style="1" customWidth="1"/>
    <col min="7425" max="7425" width="11.5703125" style="1" customWidth="1"/>
    <col min="7426" max="7426" width="9.140625" style="1"/>
    <col min="7427" max="7427" width="10.42578125" style="1" customWidth="1"/>
    <col min="7428" max="7428" width="8.5703125" style="1" customWidth="1"/>
    <col min="7429" max="7429" width="10.140625" style="1" customWidth="1"/>
    <col min="7430" max="7430" width="11.140625" style="1" customWidth="1"/>
    <col min="7431" max="7431" width="14.42578125" style="1" customWidth="1"/>
    <col min="7432" max="7432" width="9" style="1" customWidth="1"/>
    <col min="7433" max="7433" width="10" style="1" bestFit="1" customWidth="1"/>
    <col min="7434" max="7434" width="11.140625" style="1" bestFit="1" customWidth="1"/>
    <col min="7435" max="7436" width="9.140625" style="1"/>
    <col min="7437" max="7437" width="11.140625" style="1" bestFit="1" customWidth="1"/>
    <col min="7438" max="7679" width="9.140625" style="1"/>
    <col min="7680" max="7680" width="34.42578125" style="1" customWidth="1"/>
    <col min="7681" max="7681" width="11.5703125" style="1" customWidth="1"/>
    <col min="7682" max="7682" width="9.140625" style="1"/>
    <col min="7683" max="7683" width="10.42578125" style="1" customWidth="1"/>
    <col min="7684" max="7684" width="8.5703125" style="1" customWidth="1"/>
    <col min="7685" max="7685" width="10.140625" style="1" customWidth="1"/>
    <col min="7686" max="7686" width="11.140625" style="1" customWidth="1"/>
    <col min="7687" max="7687" width="14.42578125" style="1" customWidth="1"/>
    <col min="7688" max="7688" width="9" style="1" customWidth="1"/>
    <col min="7689" max="7689" width="10" style="1" bestFit="1" customWidth="1"/>
    <col min="7690" max="7690" width="11.140625" style="1" bestFit="1" customWidth="1"/>
    <col min="7691" max="7692" width="9.140625" style="1"/>
    <col min="7693" max="7693" width="11.140625" style="1" bestFit="1" customWidth="1"/>
    <col min="7694" max="7935" width="9.140625" style="1"/>
    <col min="7936" max="7936" width="34.42578125" style="1" customWidth="1"/>
    <col min="7937" max="7937" width="11.5703125" style="1" customWidth="1"/>
    <col min="7938" max="7938" width="9.140625" style="1"/>
    <col min="7939" max="7939" width="10.42578125" style="1" customWidth="1"/>
    <col min="7940" max="7940" width="8.5703125" style="1" customWidth="1"/>
    <col min="7941" max="7941" width="10.140625" style="1" customWidth="1"/>
    <col min="7942" max="7942" width="11.140625" style="1" customWidth="1"/>
    <col min="7943" max="7943" width="14.42578125" style="1" customWidth="1"/>
    <col min="7944" max="7944" width="9" style="1" customWidth="1"/>
    <col min="7945" max="7945" width="10" style="1" bestFit="1" customWidth="1"/>
    <col min="7946" max="7946" width="11.140625" style="1" bestFit="1" customWidth="1"/>
    <col min="7947" max="7948" width="9.140625" style="1"/>
    <col min="7949" max="7949" width="11.140625" style="1" bestFit="1" customWidth="1"/>
    <col min="7950" max="8191" width="9.140625" style="1"/>
    <col min="8192" max="8192" width="34.42578125" style="1" customWidth="1"/>
    <col min="8193" max="8193" width="11.5703125" style="1" customWidth="1"/>
    <col min="8194" max="8194" width="9.140625" style="1"/>
    <col min="8195" max="8195" width="10.42578125" style="1" customWidth="1"/>
    <col min="8196" max="8196" width="8.5703125" style="1" customWidth="1"/>
    <col min="8197" max="8197" width="10.140625" style="1" customWidth="1"/>
    <col min="8198" max="8198" width="11.140625" style="1" customWidth="1"/>
    <col min="8199" max="8199" width="14.42578125" style="1" customWidth="1"/>
    <col min="8200" max="8200" width="9" style="1" customWidth="1"/>
    <col min="8201" max="8201" width="10" style="1" bestFit="1" customWidth="1"/>
    <col min="8202" max="8202" width="11.140625" style="1" bestFit="1" customWidth="1"/>
    <col min="8203" max="8204" width="9.140625" style="1"/>
    <col min="8205" max="8205" width="11.140625" style="1" bestFit="1" customWidth="1"/>
    <col min="8206" max="8447" width="9.140625" style="1"/>
    <col min="8448" max="8448" width="34.42578125" style="1" customWidth="1"/>
    <col min="8449" max="8449" width="11.5703125" style="1" customWidth="1"/>
    <col min="8450" max="8450" width="9.140625" style="1"/>
    <col min="8451" max="8451" width="10.42578125" style="1" customWidth="1"/>
    <col min="8452" max="8452" width="8.5703125" style="1" customWidth="1"/>
    <col min="8453" max="8453" width="10.140625" style="1" customWidth="1"/>
    <col min="8454" max="8454" width="11.140625" style="1" customWidth="1"/>
    <col min="8455" max="8455" width="14.42578125" style="1" customWidth="1"/>
    <col min="8456" max="8456" width="9" style="1" customWidth="1"/>
    <col min="8457" max="8457" width="10" style="1" bestFit="1" customWidth="1"/>
    <col min="8458" max="8458" width="11.140625" style="1" bestFit="1" customWidth="1"/>
    <col min="8459" max="8460" width="9.140625" style="1"/>
    <col min="8461" max="8461" width="11.140625" style="1" bestFit="1" customWidth="1"/>
    <col min="8462" max="8703" width="9.140625" style="1"/>
    <col min="8704" max="8704" width="34.42578125" style="1" customWidth="1"/>
    <col min="8705" max="8705" width="11.5703125" style="1" customWidth="1"/>
    <col min="8706" max="8706" width="9.140625" style="1"/>
    <col min="8707" max="8707" width="10.42578125" style="1" customWidth="1"/>
    <col min="8708" max="8708" width="8.5703125" style="1" customWidth="1"/>
    <col min="8709" max="8709" width="10.140625" style="1" customWidth="1"/>
    <col min="8710" max="8710" width="11.140625" style="1" customWidth="1"/>
    <col min="8711" max="8711" width="14.42578125" style="1" customWidth="1"/>
    <col min="8712" max="8712" width="9" style="1" customWidth="1"/>
    <col min="8713" max="8713" width="10" style="1" bestFit="1" customWidth="1"/>
    <col min="8714" max="8714" width="11.140625" style="1" bestFit="1" customWidth="1"/>
    <col min="8715" max="8716" width="9.140625" style="1"/>
    <col min="8717" max="8717" width="11.140625" style="1" bestFit="1" customWidth="1"/>
    <col min="8718" max="8959" width="9.140625" style="1"/>
    <col min="8960" max="8960" width="34.42578125" style="1" customWidth="1"/>
    <col min="8961" max="8961" width="11.5703125" style="1" customWidth="1"/>
    <col min="8962" max="8962" width="9.140625" style="1"/>
    <col min="8963" max="8963" width="10.42578125" style="1" customWidth="1"/>
    <col min="8964" max="8964" width="8.5703125" style="1" customWidth="1"/>
    <col min="8965" max="8965" width="10.140625" style="1" customWidth="1"/>
    <col min="8966" max="8966" width="11.140625" style="1" customWidth="1"/>
    <col min="8967" max="8967" width="14.42578125" style="1" customWidth="1"/>
    <col min="8968" max="8968" width="9" style="1" customWidth="1"/>
    <col min="8969" max="8969" width="10" style="1" bestFit="1" customWidth="1"/>
    <col min="8970" max="8970" width="11.140625" style="1" bestFit="1" customWidth="1"/>
    <col min="8971" max="8972" width="9.140625" style="1"/>
    <col min="8973" max="8973" width="11.140625" style="1" bestFit="1" customWidth="1"/>
    <col min="8974" max="9215" width="9.140625" style="1"/>
    <col min="9216" max="9216" width="34.42578125" style="1" customWidth="1"/>
    <col min="9217" max="9217" width="11.5703125" style="1" customWidth="1"/>
    <col min="9218" max="9218" width="9.140625" style="1"/>
    <col min="9219" max="9219" width="10.42578125" style="1" customWidth="1"/>
    <col min="9220" max="9220" width="8.5703125" style="1" customWidth="1"/>
    <col min="9221" max="9221" width="10.140625" style="1" customWidth="1"/>
    <col min="9222" max="9222" width="11.140625" style="1" customWidth="1"/>
    <col min="9223" max="9223" width="14.42578125" style="1" customWidth="1"/>
    <col min="9224" max="9224" width="9" style="1" customWidth="1"/>
    <col min="9225" max="9225" width="10" style="1" bestFit="1" customWidth="1"/>
    <col min="9226" max="9226" width="11.140625" style="1" bestFit="1" customWidth="1"/>
    <col min="9227" max="9228" width="9.140625" style="1"/>
    <col min="9229" max="9229" width="11.140625" style="1" bestFit="1" customWidth="1"/>
    <col min="9230" max="9471" width="9.140625" style="1"/>
    <col min="9472" max="9472" width="34.42578125" style="1" customWidth="1"/>
    <col min="9473" max="9473" width="11.5703125" style="1" customWidth="1"/>
    <col min="9474" max="9474" width="9.140625" style="1"/>
    <col min="9475" max="9475" width="10.42578125" style="1" customWidth="1"/>
    <col min="9476" max="9476" width="8.5703125" style="1" customWidth="1"/>
    <col min="9477" max="9477" width="10.140625" style="1" customWidth="1"/>
    <col min="9478" max="9478" width="11.140625" style="1" customWidth="1"/>
    <col min="9479" max="9479" width="14.42578125" style="1" customWidth="1"/>
    <col min="9480" max="9480" width="9" style="1" customWidth="1"/>
    <col min="9481" max="9481" width="10" style="1" bestFit="1" customWidth="1"/>
    <col min="9482" max="9482" width="11.140625" style="1" bestFit="1" customWidth="1"/>
    <col min="9483" max="9484" width="9.140625" style="1"/>
    <col min="9485" max="9485" width="11.140625" style="1" bestFit="1" customWidth="1"/>
    <col min="9486" max="9727" width="9.140625" style="1"/>
    <col min="9728" max="9728" width="34.42578125" style="1" customWidth="1"/>
    <col min="9729" max="9729" width="11.5703125" style="1" customWidth="1"/>
    <col min="9730" max="9730" width="9.140625" style="1"/>
    <col min="9731" max="9731" width="10.42578125" style="1" customWidth="1"/>
    <col min="9732" max="9732" width="8.5703125" style="1" customWidth="1"/>
    <col min="9733" max="9733" width="10.140625" style="1" customWidth="1"/>
    <col min="9734" max="9734" width="11.140625" style="1" customWidth="1"/>
    <col min="9735" max="9735" width="14.42578125" style="1" customWidth="1"/>
    <col min="9736" max="9736" width="9" style="1" customWidth="1"/>
    <col min="9737" max="9737" width="10" style="1" bestFit="1" customWidth="1"/>
    <col min="9738" max="9738" width="11.140625" style="1" bestFit="1" customWidth="1"/>
    <col min="9739" max="9740" width="9.140625" style="1"/>
    <col min="9741" max="9741" width="11.140625" style="1" bestFit="1" customWidth="1"/>
    <col min="9742" max="9983" width="9.140625" style="1"/>
    <col min="9984" max="9984" width="34.42578125" style="1" customWidth="1"/>
    <col min="9985" max="9985" width="11.5703125" style="1" customWidth="1"/>
    <col min="9986" max="9986" width="9.140625" style="1"/>
    <col min="9987" max="9987" width="10.42578125" style="1" customWidth="1"/>
    <col min="9988" max="9988" width="8.5703125" style="1" customWidth="1"/>
    <col min="9989" max="9989" width="10.140625" style="1" customWidth="1"/>
    <col min="9990" max="9990" width="11.140625" style="1" customWidth="1"/>
    <col min="9991" max="9991" width="14.42578125" style="1" customWidth="1"/>
    <col min="9992" max="9992" width="9" style="1" customWidth="1"/>
    <col min="9993" max="9993" width="10" style="1" bestFit="1" customWidth="1"/>
    <col min="9994" max="9994" width="11.140625" style="1" bestFit="1" customWidth="1"/>
    <col min="9995" max="9996" width="9.140625" style="1"/>
    <col min="9997" max="9997" width="11.140625" style="1" bestFit="1" customWidth="1"/>
    <col min="9998" max="10239" width="9.140625" style="1"/>
    <col min="10240" max="10240" width="34.42578125" style="1" customWidth="1"/>
    <col min="10241" max="10241" width="11.5703125" style="1" customWidth="1"/>
    <col min="10242" max="10242" width="9.140625" style="1"/>
    <col min="10243" max="10243" width="10.42578125" style="1" customWidth="1"/>
    <col min="10244" max="10244" width="8.5703125" style="1" customWidth="1"/>
    <col min="10245" max="10245" width="10.140625" style="1" customWidth="1"/>
    <col min="10246" max="10246" width="11.140625" style="1" customWidth="1"/>
    <col min="10247" max="10247" width="14.42578125" style="1" customWidth="1"/>
    <col min="10248" max="10248" width="9" style="1" customWidth="1"/>
    <col min="10249" max="10249" width="10" style="1" bestFit="1" customWidth="1"/>
    <col min="10250" max="10250" width="11.140625" style="1" bestFit="1" customWidth="1"/>
    <col min="10251" max="10252" width="9.140625" style="1"/>
    <col min="10253" max="10253" width="11.140625" style="1" bestFit="1" customWidth="1"/>
    <col min="10254" max="10495" width="9.140625" style="1"/>
    <col min="10496" max="10496" width="34.42578125" style="1" customWidth="1"/>
    <col min="10497" max="10497" width="11.5703125" style="1" customWidth="1"/>
    <col min="10498" max="10498" width="9.140625" style="1"/>
    <col min="10499" max="10499" width="10.42578125" style="1" customWidth="1"/>
    <col min="10500" max="10500" width="8.5703125" style="1" customWidth="1"/>
    <col min="10501" max="10501" width="10.140625" style="1" customWidth="1"/>
    <col min="10502" max="10502" width="11.140625" style="1" customWidth="1"/>
    <col min="10503" max="10503" width="14.42578125" style="1" customWidth="1"/>
    <col min="10504" max="10504" width="9" style="1" customWidth="1"/>
    <col min="10505" max="10505" width="10" style="1" bestFit="1" customWidth="1"/>
    <col min="10506" max="10506" width="11.140625" style="1" bestFit="1" customWidth="1"/>
    <col min="10507" max="10508" width="9.140625" style="1"/>
    <col min="10509" max="10509" width="11.140625" style="1" bestFit="1" customWidth="1"/>
    <col min="10510" max="10751" width="9.140625" style="1"/>
    <col min="10752" max="10752" width="34.42578125" style="1" customWidth="1"/>
    <col min="10753" max="10753" width="11.5703125" style="1" customWidth="1"/>
    <col min="10754" max="10754" width="9.140625" style="1"/>
    <col min="10755" max="10755" width="10.42578125" style="1" customWidth="1"/>
    <col min="10756" max="10756" width="8.5703125" style="1" customWidth="1"/>
    <col min="10757" max="10757" width="10.140625" style="1" customWidth="1"/>
    <col min="10758" max="10758" width="11.140625" style="1" customWidth="1"/>
    <col min="10759" max="10759" width="14.42578125" style="1" customWidth="1"/>
    <col min="10760" max="10760" width="9" style="1" customWidth="1"/>
    <col min="10761" max="10761" width="10" style="1" bestFit="1" customWidth="1"/>
    <col min="10762" max="10762" width="11.140625" style="1" bestFit="1" customWidth="1"/>
    <col min="10763" max="10764" width="9.140625" style="1"/>
    <col min="10765" max="10765" width="11.140625" style="1" bestFit="1" customWidth="1"/>
    <col min="10766" max="11007" width="9.140625" style="1"/>
    <col min="11008" max="11008" width="34.42578125" style="1" customWidth="1"/>
    <col min="11009" max="11009" width="11.5703125" style="1" customWidth="1"/>
    <col min="11010" max="11010" width="9.140625" style="1"/>
    <col min="11011" max="11011" width="10.42578125" style="1" customWidth="1"/>
    <col min="11012" max="11012" width="8.5703125" style="1" customWidth="1"/>
    <col min="11013" max="11013" width="10.140625" style="1" customWidth="1"/>
    <col min="11014" max="11014" width="11.140625" style="1" customWidth="1"/>
    <col min="11015" max="11015" width="14.42578125" style="1" customWidth="1"/>
    <col min="11016" max="11016" width="9" style="1" customWidth="1"/>
    <col min="11017" max="11017" width="10" style="1" bestFit="1" customWidth="1"/>
    <col min="11018" max="11018" width="11.140625" style="1" bestFit="1" customWidth="1"/>
    <col min="11019" max="11020" width="9.140625" style="1"/>
    <col min="11021" max="11021" width="11.140625" style="1" bestFit="1" customWidth="1"/>
    <col min="11022" max="11263" width="9.140625" style="1"/>
    <col min="11264" max="11264" width="34.42578125" style="1" customWidth="1"/>
    <col min="11265" max="11265" width="11.5703125" style="1" customWidth="1"/>
    <col min="11266" max="11266" width="9.140625" style="1"/>
    <col min="11267" max="11267" width="10.42578125" style="1" customWidth="1"/>
    <col min="11268" max="11268" width="8.5703125" style="1" customWidth="1"/>
    <col min="11269" max="11269" width="10.140625" style="1" customWidth="1"/>
    <col min="11270" max="11270" width="11.140625" style="1" customWidth="1"/>
    <col min="11271" max="11271" width="14.42578125" style="1" customWidth="1"/>
    <col min="11272" max="11272" width="9" style="1" customWidth="1"/>
    <col min="11273" max="11273" width="10" style="1" bestFit="1" customWidth="1"/>
    <col min="11274" max="11274" width="11.140625" style="1" bestFit="1" customWidth="1"/>
    <col min="11275" max="11276" width="9.140625" style="1"/>
    <col min="11277" max="11277" width="11.140625" style="1" bestFit="1" customWidth="1"/>
    <col min="11278" max="11519" width="9.140625" style="1"/>
    <col min="11520" max="11520" width="34.42578125" style="1" customWidth="1"/>
    <col min="11521" max="11521" width="11.5703125" style="1" customWidth="1"/>
    <col min="11522" max="11522" width="9.140625" style="1"/>
    <col min="11523" max="11523" width="10.42578125" style="1" customWidth="1"/>
    <col min="11524" max="11524" width="8.5703125" style="1" customWidth="1"/>
    <col min="11525" max="11525" width="10.140625" style="1" customWidth="1"/>
    <col min="11526" max="11526" width="11.140625" style="1" customWidth="1"/>
    <col min="11527" max="11527" width="14.42578125" style="1" customWidth="1"/>
    <col min="11528" max="11528" width="9" style="1" customWidth="1"/>
    <col min="11529" max="11529" width="10" style="1" bestFit="1" customWidth="1"/>
    <col min="11530" max="11530" width="11.140625" style="1" bestFit="1" customWidth="1"/>
    <col min="11531" max="11532" width="9.140625" style="1"/>
    <col min="11533" max="11533" width="11.140625" style="1" bestFit="1" customWidth="1"/>
    <col min="11534" max="11775" width="9.140625" style="1"/>
    <col min="11776" max="11776" width="34.42578125" style="1" customWidth="1"/>
    <col min="11777" max="11777" width="11.5703125" style="1" customWidth="1"/>
    <col min="11778" max="11778" width="9.140625" style="1"/>
    <col min="11779" max="11779" width="10.42578125" style="1" customWidth="1"/>
    <col min="11780" max="11780" width="8.5703125" style="1" customWidth="1"/>
    <col min="11781" max="11781" width="10.140625" style="1" customWidth="1"/>
    <col min="11782" max="11782" width="11.140625" style="1" customWidth="1"/>
    <col min="11783" max="11783" width="14.42578125" style="1" customWidth="1"/>
    <col min="11784" max="11784" width="9" style="1" customWidth="1"/>
    <col min="11785" max="11785" width="10" style="1" bestFit="1" customWidth="1"/>
    <col min="11786" max="11786" width="11.140625" style="1" bestFit="1" customWidth="1"/>
    <col min="11787" max="11788" width="9.140625" style="1"/>
    <col min="11789" max="11789" width="11.140625" style="1" bestFit="1" customWidth="1"/>
    <col min="11790" max="12031" width="9.140625" style="1"/>
    <col min="12032" max="12032" width="34.42578125" style="1" customWidth="1"/>
    <col min="12033" max="12033" width="11.5703125" style="1" customWidth="1"/>
    <col min="12034" max="12034" width="9.140625" style="1"/>
    <col min="12035" max="12035" width="10.42578125" style="1" customWidth="1"/>
    <col min="12036" max="12036" width="8.5703125" style="1" customWidth="1"/>
    <col min="12037" max="12037" width="10.140625" style="1" customWidth="1"/>
    <col min="12038" max="12038" width="11.140625" style="1" customWidth="1"/>
    <col min="12039" max="12039" width="14.42578125" style="1" customWidth="1"/>
    <col min="12040" max="12040" width="9" style="1" customWidth="1"/>
    <col min="12041" max="12041" width="10" style="1" bestFit="1" customWidth="1"/>
    <col min="12042" max="12042" width="11.140625" style="1" bestFit="1" customWidth="1"/>
    <col min="12043" max="12044" width="9.140625" style="1"/>
    <col min="12045" max="12045" width="11.140625" style="1" bestFit="1" customWidth="1"/>
    <col min="12046" max="12287" width="9.140625" style="1"/>
    <col min="12288" max="12288" width="34.42578125" style="1" customWidth="1"/>
    <col min="12289" max="12289" width="11.5703125" style="1" customWidth="1"/>
    <col min="12290" max="12290" width="9.140625" style="1"/>
    <col min="12291" max="12291" width="10.42578125" style="1" customWidth="1"/>
    <col min="12292" max="12292" width="8.5703125" style="1" customWidth="1"/>
    <col min="12293" max="12293" width="10.140625" style="1" customWidth="1"/>
    <col min="12294" max="12294" width="11.140625" style="1" customWidth="1"/>
    <col min="12295" max="12295" width="14.42578125" style="1" customWidth="1"/>
    <col min="12296" max="12296" width="9" style="1" customWidth="1"/>
    <col min="12297" max="12297" width="10" style="1" bestFit="1" customWidth="1"/>
    <col min="12298" max="12298" width="11.140625" style="1" bestFit="1" customWidth="1"/>
    <col min="12299" max="12300" width="9.140625" style="1"/>
    <col min="12301" max="12301" width="11.140625" style="1" bestFit="1" customWidth="1"/>
    <col min="12302" max="12543" width="9.140625" style="1"/>
    <col min="12544" max="12544" width="34.42578125" style="1" customWidth="1"/>
    <col min="12545" max="12545" width="11.5703125" style="1" customWidth="1"/>
    <col min="12546" max="12546" width="9.140625" style="1"/>
    <col min="12547" max="12547" width="10.42578125" style="1" customWidth="1"/>
    <col min="12548" max="12548" width="8.5703125" style="1" customWidth="1"/>
    <col min="12549" max="12549" width="10.140625" style="1" customWidth="1"/>
    <col min="12550" max="12550" width="11.140625" style="1" customWidth="1"/>
    <col min="12551" max="12551" width="14.42578125" style="1" customWidth="1"/>
    <col min="12552" max="12552" width="9" style="1" customWidth="1"/>
    <col min="12553" max="12553" width="10" style="1" bestFit="1" customWidth="1"/>
    <col min="12554" max="12554" width="11.140625" style="1" bestFit="1" customWidth="1"/>
    <col min="12555" max="12556" width="9.140625" style="1"/>
    <col min="12557" max="12557" width="11.140625" style="1" bestFit="1" customWidth="1"/>
    <col min="12558" max="12799" width="9.140625" style="1"/>
    <col min="12800" max="12800" width="34.42578125" style="1" customWidth="1"/>
    <col min="12801" max="12801" width="11.5703125" style="1" customWidth="1"/>
    <col min="12802" max="12802" width="9.140625" style="1"/>
    <col min="12803" max="12803" width="10.42578125" style="1" customWidth="1"/>
    <col min="12804" max="12804" width="8.5703125" style="1" customWidth="1"/>
    <col min="12805" max="12805" width="10.140625" style="1" customWidth="1"/>
    <col min="12806" max="12806" width="11.140625" style="1" customWidth="1"/>
    <col min="12807" max="12807" width="14.42578125" style="1" customWidth="1"/>
    <col min="12808" max="12808" width="9" style="1" customWidth="1"/>
    <col min="12809" max="12809" width="10" style="1" bestFit="1" customWidth="1"/>
    <col min="12810" max="12810" width="11.140625" style="1" bestFit="1" customWidth="1"/>
    <col min="12811" max="12812" width="9.140625" style="1"/>
    <col min="12813" max="12813" width="11.140625" style="1" bestFit="1" customWidth="1"/>
    <col min="12814" max="13055" width="9.140625" style="1"/>
    <col min="13056" max="13056" width="34.42578125" style="1" customWidth="1"/>
    <col min="13057" max="13057" width="11.5703125" style="1" customWidth="1"/>
    <col min="13058" max="13058" width="9.140625" style="1"/>
    <col min="13059" max="13059" width="10.42578125" style="1" customWidth="1"/>
    <col min="13060" max="13060" width="8.5703125" style="1" customWidth="1"/>
    <col min="13061" max="13061" width="10.140625" style="1" customWidth="1"/>
    <col min="13062" max="13062" width="11.140625" style="1" customWidth="1"/>
    <col min="13063" max="13063" width="14.42578125" style="1" customWidth="1"/>
    <col min="13064" max="13064" width="9" style="1" customWidth="1"/>
    <col min="13065" max="13065" width="10" style="1" bestFit="1" customWidth="1"/>
    <col min="13066" max="13066" width="11.140625" style="1" bestFit="1" customWidth="1"/>
    <col min="13067" max="13068" width="9.140625" style="1"/>
    <col min="13069" max="13069" width="11.140625" style="1" bestFit="1" customWidth="1"/>
    <col min="13070" max="13311" width="9.140625" style="1"/>
    <col min="13312" max="13312" width="34.42578125" style="1" customWidth="1"/>
    <col min="13313" max="13313" width="11.5703125" style="1" customWidth="1"/>
    <col min="13314" max="13314" width="9.140625" style="1"/>
    <col min="13315" max="13315" width="10.42578125" style="1" customWidth="1"/>
    <col min="13316" max="13316" width="8.5703125" style="1" customWidth="1"/>
    <col min="13317" max="13317" width="10.140625" style="1" customWidth="1"/>
    <col min="13318" max="13318" width="11.140625" style="1" customWidth="1"/>
    <col min="13319" max="13319" width="14.42578125" style="1" customWidth="1"/>
    <col min="13320" max="13320" width="9" style="1" customWidth="1"/>
    <col min="13321" max="13321" width="10" style="1" bestFit="1" customWidth="1"/>
    <col min="13322" max="13322" width="11.140625" style="1" bestFit="1" customWidth="1"/>
    <col min="13323" max="13324" width="9.140625" style="1"/>
    <col min="13325" max="13325" width="11.140625" style="1" bestFit="1" customWidth="1"/>
    <col min="13326" max="13567" width="9.140625" style="1"/>
    <col min="13568" max="13568" width="34.42578125" style="1" customWidth="1"/>
    <col min="13569" max="13569" width="11.5703125" style="1" customWidth="1"/>
    <col min="13570" max="13570" width="9.140625" style="1"/>
    <col min="13571" max="13571" width="10.42578125" style="1" customWidth="1"/>
    <col min="13572" max="13572" width="8.5703125" style="1" customWidth="1"/>
    <col min="13573" max="13573" width="10.140625" style="1" customWidth="1"/>
    <col min="13574" max="13574" width="11.140625" style="1" customWidth="1"/>
    <col min="13575" max="13575" width="14.42578125" style="1" customWidth="1"/>
    <col min="13576" max="13576" width="9" style="1" customWidth="1"/>
    <col min="13577" max="13577" width="10" style="1" bestFit="1" customWidth="1"/>
    <col min="13578" max="13578" width="11.140625" style="1" bestFit="1" customWidth="1"/>
    <col min="13579" max="13580" width="9.140625" style="1"/>
    <col min="13581" max="13581" width="11.140625" style="1" bestFit="1" customWidth="1"/>
    <col min="13582" max="13823" width="9.140625" style="1"/>
    <col min="13824" max="13824" width="34.42578125" style="1" customWidth="1"/>
    <col min="13825" max="13825" width="11.5703125" style="1" customWidth="1"/>
    <col min="13826" max="13826" width="9.140625" style="1"/>
    <col min="13827" max="13827" width="10.42578125" style="1" customWidth="1"/>
    <col min="13828" max="13828" width="8.5703125" style="1" customWidth="1"/>
    <col min="13829" max="13829" width="10.140625" style="1" customWidth="1"/>
    <col min="13830" max="13830" width="11.140625" style="1" customWidth="1"/>
    <col min="13831" max="13831" width="14.42578125" style="1" customWidth="1"/>
    <col min="13832" max="13832" width="9" style="1" customWidth="1"/>
    <col min="13833" max="13833" width="10" style="1" bestFit="1" customWidth="1"/>
    <col min="13834" max="13834" width="11.140625" style="1" bestFit="1" customWidth="1"/>
    <col min="13835" max="13836" width="9.140625" style="1"/>
    <col min="13837" max="13837" width="11.140625" style="1" bestFit="1" customWidth="1"/>
    <col min="13838" max="14079" width="9.140625" style="1"/>
    <col min="14080" max="14080" width="34.42578125" style="1" customWidth="1"/>
    <col min="14081" max="14081" width="11.5703125" style="1" customWidth="1"/>
    <col min="14082" max="14082" width="9.140625" style="1"/>
    <col min="14083" max="14083" width="10.42578125" style="1" customWidth="1"/>
    <col min="14084" max="14084" width="8.5703125" style="1" customWidth="1"/>
    <col min="14085" max="14085" width="10.140625" style="1" customWidth="1"/>
    <col min="14086" max="14086" width="11.140625" style="1" customWidth="1"/>
    <col min="14087" max="14087" width="14.42578125" style="1" customWidth="1"/>
    <col min="14088" max="14088" width="9" style="1" customWidth="1"/>
    <col min="14089" max="14089" width="10" style="1" bestFit="1" customWidth="1"/>
    <col min="14090" max="14090" width="11.140625" style="1" bestFit="1" customWidth="1"/>
    <col min="14091" max="14092" width="9.140625" style="1"/>
    <col min="14093" max="14093" width="11.140625" style="1" bestFit="1" customWidth="1"/>
    <col min="14094" max="14335" width="9.140625" style="1"/>
    <col min="14336" max="14336" width="34.42578125" style="1" customWidth="1"/>
    <col min="14337" max="14337" width="11.5703125" style="1" customWidth="1"/>
    <col min="14338" max="14338" width="9.140625" style="1"/>
    <col min="14339" max="14339" width="10.42578125" style="1" customWidth="1"/>
    <col min="14340" max="14340" width="8.5703125" style="1" customWidth="1"/>
    <col min="14341" max="14341" width="10.140625" style="1" customWidth="1"/>
    <col min="14342" max="14342" width="11.140625" style="1" customWidth="1"/>
    <col min="14343" max="14343" width="14.42578125" style="1" customWidth="1"/>
    <col min="14344" max="14344" width="9" style="1" customWidth="1"/>
    <col min="14345" max="14345" width="10" style="1" bestFit="1" customWidth="1"/>
    <col min="14346" max="14346" width="11.140625" style="1" bestFit="1" customWidth="1"/>
    <col min="14347" max="14348" width="9.140625" style="1"/>
    <col min="14349" max="14349" width="11.140625" style="1" bestFit="1" customWidth="1"/>
    <col min="14350" max="14591" width="9.140625" style="1"/>
    <col min="14592" max="14592" width="34.42578125" style="1" customWidth="1"/>
    <col min="14593" max="14593" width="11.5703125" style="1" customWidth="1"/>
    <col min="14594" max="14594" width="9.140625" style="1"/>
    <col min="14595" max="14595" width="10.42578125" style="1" customWidth="1"/>
    <col min="14596" max="14596" width="8.5703125" style="1" customWidth="1"/>
    <col min="14597" max="14597" width="10.140625" style="1" customWidth="1"/>
    <col min="14598" max="14598" width="11.140625" style="1" customWidth="1"/>
    <col min="14599" max="14599" width="14.42578125" style="1" customWidth="1"/>
    <col min="14600" max="14600" width="9" style="1" customWidth="1"/>
    <col min="14601" max="14601" width="10" style="1" bestFit="1" customWidth="1"/>
    <col min="14602" max="14602" width="11.140625" style="1" bestFit="1" customWidth="1"/>
    <col min="14603" max="14604" width="9.140625" style="1"/>
    <col min="14605" max="14605" width="11.140625" style="1" bestFit="1" customWidth="1"/>
    <col min="14606" max="14847" width="9.140625" style="1"/>
    <col min="14848" max="14848" width="34.42578125" style="1" customWidth="1"/>
    <col min="14849" max="14849" width="11.5703125" style="1" customWidth="1"/>
    <col min="14850" max="14850" width="9.140625" style="1"/>
    <col min="14851" max="14851" width="10.42578125" style="1" customWidth="1"/>
    <col min="14852" max="14852" width="8.5703125" style="1" customWidth="1"/>
    <col min="14853" max="14853" width="10.140625" style="1" customWidth="1"/>
    <col min="14854" max="14854" width="11.140625" style="1" customWidth="1"/>
    <col min="14855" max="14855" width="14.42578125" style="1" customWidth="1"/>
    <col min="14856" max="14856" width="9" style="1" customWidth="1"/>
    <col min="14857" max="14857" width="10" style="1" bestFit="1" customWidth="1"/>
    <col min="14858" max="14858" width="11.140625" style="1" bestFit="1" customWidth="1"/>
    <col min="14859" max="14860" width="9.140625" style="1"/>
    <col min="14861" max="14861" width="11.140625" style="1" bestFit="1" customWidth="1"/>
    <col min="14862" max="15103" width="9.140625" style="1"/>
    <col min="15104" max="15104" width="34.42578125" style="1" customWidth="1"/>
    <col min="15105" max="15105" width="11.5703125" style="1" customWidth="1"/>
    <col min="15106" max="15106" width="9.140625" style="1"/>
    <col min="15107" max="15107" width="10.42578125" style="1" customWidth="1"/>
    <col min="15108" max="15108" width="8.5703125" style="1" customWidth="1"/>
    <col min="15109" max="15109" width="10.140625" style="1" customWidth="1"/>
    <col min="15110" max="15110" width="11.140625" style="1" customWidth="1"/>
    <col min="15111" max="15111" width="14.42578125" style="1" customWidth="1"/>
    <col min="15112" max="15112" width="9" style="1" customWidth="1"/>
    <col min="15113" max="15113" width="10" style="1" bestFit="1" customWidth="1"/>
    <col min="15114" max="15114" width="11.140625" style="1" bestFit="1" customWidth="1"/>
    <col min="15115" max="15116" width="9.140625" style="1"/>
    <col min="15117" max="15117" width="11.140625" style="1" bestFit="1" customWidth="1"/>
    <col min="15118" max="15359" width="9.140625" style="1"/>
    <col min="15360" max="15360" width="34.42578125" style="1" customWidth="1"/>
    <col min="15361" max="15361" width="11.5703125" style="1" customWidth="1"/>
    <col min="15362" max="15362" width="9.140625" style="1"/>
    <col min="15363" max="15363" width="10.42578125" style="1" customWidth="1"/>
    <col min="15364" max="15364" width="8.5703125" style="1" customWidth="1"/>
    <col min="15365" max="15365" width="10.140625" style="1" customWidth="1"/>
    <col min="15366" max="15366" width="11.140625" style="1" customWidth="1"/>
    <col min="15367" max="15367" width="14.42578125" style="1" customWidth="1"/>
    <col min="15368" max="15368" width="9" style="1" customWidth="1"/>
    <col min="15369" max="15369" width="10" style="1" bestFit="1" customWidth="1"/>
    <col min="15370" max="15370" width="11.140625" style="1" bestFit="1" customWidth="1"/>
    <col min="15371" max="15372" width="9.140625" style="1"/>
    <col min="15373" max="15373" width="11.140625" style="1" bestFit="1" customWidth="1"/>
    <col min="15374" max="15615" width="9.140625" style="1"/>
    <col min="15616" max="15616" width="34.42578125" style="1" customWidth="1"/>
    <col min="15617" max="15617" width="11.5703125" style="1" customWidth="1"/>
    <col min="15618" max="15618" width="9.140625" style="1"/>
    <col min="15619" max="15619" width="10.42578125" style="1" customWidth="1"/>
    <col min="15620" max="15620" width="8.5703125" style="1" customWidth="1"/>
    <col min="15621" max="15621" width="10.140625" style="1" customWidth="1"/>
    <col min="15622" max="15622" width="11.140625" style="1" customWidth="1"/>
    <col min="15623" max="15623" width="14.42578125" style="1" customWidth="1"/>
    <col min="15624" max="15624" width="9" style="1" customWidth="1"/>
    <col min="15625" max="15625" width="10" style="1" bestFit="1" customWidth="1"/>
    <col min="15626" max="15626" width="11.140625" style="1" bestFit="1" customWidth="1"/>
    <col min="15627" max="15628" width="9.140625" style="1"/>
    <col min="15629" max="15629" width="11.140625" style="1" bestFit="1" customWidth="1"/>
    <col min="15630" max="15871" width="9.140625" style="1"/>
    <col min="15872" max="15872" width="34.42578125" style="1" customWidth="1"/>
    <col min="15873" max="15873" width="11.5703125" style="1" customWidth="1"/>
    <col min="15874" max="15874" width="9.140625" style="1"/>
    <col min="15875" max="15875" width="10.42578125" style="1" customWidth="1"/>
    <col min="15876" max="15876" width="8.5703125" style="1" customWidth="1"/>
    <col min="15877" max="15877" width="10.140625" style="1" customWidth="1"/>
    <col min="15878" max="15878" width="11.140625" style="1" customWidth="1"/>
    <col min="15879" max="15879" width="14.42578125" style="1" customWidth="1"/>
    <col min="15880" max="15880" width="9" style="1" customWidth="1"/>
    <col min="15881" max="15881" width="10" style="1" bestFit="1" customWidth="1"/>
    <col min="15882" max="15882" width="11.140625" style="1" bestFit="1" customWidth="1"/>
    <col min="15883" max="15884" width="9.140625" style="1"/>
    <col min="15885" max="15885" width="11.140625" style="1" bestFit="1" customWidth="1"/>
    <col min="15886" max="16127" width="9.140625" style="1"/>
    <col min="16128" max="16128" width="34.42578125" style="1" customWidth="1"/>
    <col min="16129" max="16129" width="11.5703125" style="1" customWidth="1"/>
    <col min="16130" max="16130" width="9.140625" style="1"/>
    <col min="16131" max="16131" width="10.42578125" style="1" customWidth="1"/>
    <col min="16132" max="16132" width="8.5703125" style="1" customWidth="1"/>
    <col min="16133" max="16133" width="10.140625" style="1" customWidth="1"/>
    <col min="16134" max="16134" width="11.140625" style="1" customWidth="1"/>
    <col min="16135" max="16135" width="14.42578125" style="1" customWidth="1"/>
    <col min="16136" max="16136" width="9" style="1" customWidth="1"/>
    <col min="16137" max="16137" width="10" style="1" bestFit="1" customWidth="1"/>
    <col min="16138" max="16138" width="11.140625" style="1" bestFit="1" customWidth="1"/>
    <col min="16139" max="16140" width="9.140625" style="1"/>
    <col min="16141" max="16141" width="11.140625" style="1" bestFit="1" customWidth="1"/>
    <col min="16142" max="16384" width="9.140625" style="1"/>
  </cols>
  <sheetData>
    <row r="1" spans="1:13" ht="27">
      <c r="A1" s="147" t="s">
        <v>44</v>
      </c>
      <c r="B1" s="147"/>
      <c r="C1" s="147"/>
      <c r="D1" s="147"/>
      <c r="E1" s="147"/>
      <c r="F1" s="147"/>
      <c r="G1" s="147"/>
      <c r="H1" s="147"/>
    </row>
    <row r="2" spans="1:13" ht="27">
      <c r="A2" s="148" t="s">
        <v>0</v>
      </c>
      <c r="B2" s="148"/>
      <c r="C2" s="148"/>
      <c r="D2" s="148"/>
      <c r="E2" s="148"/>
      <c r="F2" s="148"/>
      <c r="G2" s="148"/>
      <c r="H2" s="148"/>
    </row>
    <row r="3" spans="1:13">
      <c r="A3" s="140" t="s">
        <v>1</v>
      </c>
      <c r="B3" s="2"/>
      <c r="C3" s="143" t="s">
        <v>45</v>
      </c>
      <c r="D3" s="144"/>
      <c r="E3" s="144"/>
      <c r="F3" s="144"/>
      <c r="G3" s="144"/>
      <c r="H3" s="145"/>
    </row>
    <row r="4" spans="1:13">
      <c r="A4" s="141"/>
      <c r="B4" s="3" t="s">
        <v>2</v>
      </c>
      <c r="C4" s="146" t="s">
        <v>3</v>
      </c>
      <c r="D4" s="146"/>
      <c r="E4" s="146" t="s">
        <v>4</v>
      </c>
      <c r="F4" s="146"/>
      <c r="G4" s="4" t="s">
        <v>5</v>
      </c>
      <c r="H4" s="140" t="s">
        <v>6</v>
      </c>
    </row>
    <row r="5" spans="1:13">
      <c r="A5" s="142"/>
      <c r="B5" s="5" t="s">
        <v>28</v>
      </c>
      <c r="C5" s="6" t="s">
        <v>7</v>
      </c>
      <c r="D5" s="7" t="s">
        <v>8</v>
      </c>
      <c r="E5" s="7" t="s">
        <v>7</v>
      </c>
      <c r="F5" s="7" t="s">
        <v>9</v>
      </c>
      <c r="G5" s="8" t="s">
        <v>10</v>
      </c>
      <c r="H5" s="142"/>
    </row>
    <row r="6" spans="1:13">
      <c r="A6" s="16" t="s">
        <v>13</v>
      </c>
      <c r="B6" s="10">
        <v>1500</v>
      </c>
      <c r="C6" s="26">
        <v>0</v>
      </c>
      <c r="D6" s="27">
        <v>0</v>
      </c>
      <c r="E6" s="27">
        <v>0</v>
      </c>
      <c r="F6" s="27">
        <v>0</v>
      </c>
      <c r="G6" s="27">
        <v>0</v>
      </c>
      <c r="H6" s="25">
        <f>SUM(C6:G6)</f>
        <v>0</v>
      </c>
      <c r="M6" s="15" t="s">
        <v>47</v>
      </c>
    </row>
    <row r="7" spans="1:13">
      <c r="A7" s="140" t="s">
        <v>1</v>
      </c>
      <c r="B7" s="2"/>
      <c r="C7" s="143" t="s">
        <v>48</v>
      </c>
      <c r="D7" s="144"/>
      <c r="E7" s="144"/>
      <c r="F7" s="144"/>
      <c r="G7" s="144"/>
      <c r="H7" s="145"/>
    </row>
    <row r="8" spans="1:13">
      <c r="A8" s="141"/>
      <c r="B8" s="3" t="s">
        <v>2</v>
      </c>
      <c r="C8" s="146" t="s">
        <v>3</v>
      </c>
      <c r="D8" s="146"/>
      <c r="E8" s="146" t="s">
        <v>4</v>
      </c>
      <c r="F8" s="146"/>
      <c r="G8" s="4" t="s">
        <v>5</v>
      </c>
      <c r="H8" s="140" t="s">
        <v>6</v>
      </c>
    </row>
    <row r="9" spans="1:13">
      <c r="A9" s="142"/>
      <c r="B9" s="5" t="s">
        <v>28</v>
      </c>
      <c r="C9" s="6" t="s">
        <v>7</v>
      </c>
      <c r="D9" s="7" t="s">
        <v>8</v>
      </c>
      <c r="E9" s="7" t="s">
        <v>7</v>
      </c>
      <c r="F9" s="7" t="s">
        <v>9</v>
      </c>
      <c r="G9" s="8" t="s">
        <v>10</v>
      </c>
      <c r="H9" s="142"/>
    </row>
    <row r="10" spans="1:13">
      <c r="A10" s="42" t="s">
        <v>32</v>
      </c>
      <c r="B10" s="108">
        <v>1500</v>
      </c>
      <c r="C10" s="26"/>
      <c r="D10" s="27"/>
      <c r="E10" s="27"/>
      <c r="F10" s="27"/>
      <c r="G10" s="27"/>
      <c r="H10" s="25">
        <f>SUM(C10:G10)</f>
        <v>0</v>
      </c>
    </row>
    <row r="11" spans="1:13">
      <c r="A11" s="140" t="s">
        <v>1</v>
      </c>
      <c r="B11" s="2"/>
      <c r="C11" s="143" t="s">
        <v>49</v>
      </c>
      <c r="D11" s="144"/>
      <c r="E11" s="144"/>
      <c r="F11" s="144"/>
      <c r="G11" s="144"/>
      <c r="H11" s="145"/>
    </row>
    <row r="12" spans="1:13">
      <c r="A12" s="141"/>
      <c r="B12" s="3" t="s">
        <v>2</v>
      </c>
      <c r="C12" s="146" t="s">
        <v>3</v>
      </c>
      <c r="D12" s="146"/>
      <c r="E12" s="146" t="s">
        <v>4</v>
      </c>
      <c r="F12" s="146"/>
      <c r="G12" s="4" t="s">
        <v>5</v>
      </c>
      <c r="H12" s="140" t="s">
        <v>6</v>
      </c>
    </row>
    <row r="13" spans="1:13">
      <c r="A13" s="142"/>
      <c r="B13" s="5" t="s">
        <v>28</v>
      </c>
      <c r="C13" s="6" t="s">
        <v>7</v>
      </c>
      <c r="D13" s="7" t="s">
        <v>8</v>
      </c>
      <c r="E13" s="7" t="s">
        <v>7</v>
      </c>
      <c r="F13" s="7" t="s">
        <v>9</v>
      </c>
      <c r="G13" s="8" t="s">
        <v>10</v>
      </c>
      <c r="H13" s="142"/>
    </row>
    <row r="14" spans="1:13">
      <c r="A14" s="42" t="s">
        <v>32</v>
      </c>
      <c r="B14" s="108">
        <v>1500</v>
      </c>
      <c r="C14" s="26"/>
      <c r="D14" s="27"/>
      <c r="E14" s="27"/>
      <c r="F14" s="27"/>
      <c r="G14" s="27"/>
      <c r="H14" s="25">
        <f>SUM(C14:G14)</f>
        <v>0</v>
      </c>
    </row>
    <row r="15" spans="1:13">
      <c r="A15" s="140" t="s">
        <v>1</v>
      </c>
      <c r="B15" s="2"/>
      <c r="C15" s="143" t="s">
        <v>50</v>
      </c>
      <c r="D15" s="144"/>
      <c r="E15" s="144"/>
      <c r="F15" s="144"/>
      <c r="G15" s="144"/>
      <c r="H15" s="145"/>
    </row>
    <row r="16" spans="1:13">
      <c r="A16" s="141"/>
      <c r="B16" s="3" t="s">
        <v>2</v>
      </c>
      <c r="C16" s="146" t="s">
        <v>3</v>
      </c>
      <c r="D16" s="146"/>
      <c r="E16" s="146" t="s">
        <v>4</v>
      </c>
      <c r="F16" s="146"/>
      <c r="G16" s="4" t="s">
        <v>5</v>
      </c>
      <c r="H16" s="140" t="s">
        <v>6</v>
      </c>
    </row>
    <row r="17" spans="1:8">
      <c r="A17" s="142"/>
      <c r="B17" s="5" t="s">
        <v>28</v>
      </c>
      <c r="C17" s="6" t="s">
        <v>7</v>
      </c>
      <c r="D17" s="7" t="s">
        <v>8</v>
      </c>
      <c r="E17" s="7" t="s">
        <v>7</v>
      </c>
      <c r="F17" s="7" t="s">
        <v>9</v>
      </c>
      <c r="G17" s="8" t="s">
        <v>10</v>
      </c>
      <c r="H17" s="142"/>
    </row>
    <row r="18" spans="1:8">
      <c r="A18" s="42" t="s">
        <v>32</v>
      </c>
      <c r="B18" s="108">
        <v>1500</v>
      </c>
      <c r="C18" s="26">
        <f>3*4</f>
        <v>12</v>
      </c>
      <c r="D18" s="27">
        <f>30*4</f>
        <v>120</v>
      </c>
      <c r="E18" s="27"/>
      <c r="F18" s="27"/>
      <c r="G18" s="27"/>
      <c r="H18" s="25">
        <f>SUM(C18:G18)</f>
        <v>132</v>
      </c>
    </row>
    <row r="19" spans="1:8">
      <c r="A19" s="140" t="s">
        <v>1</v>
      </c>
      <c r="B19" s="2"/>
      <c r="C19" s="143" t="s">
        <v>41</v>
      </c>
      <c r="D19" s="144"/>
      <c r="E19" s="144"/>
      <c r="F19" s="144"/>
      <c r="G19" s="144"/>
      <c r="H19" s="145"/>
    </row>
    <row r="20" spans="1:8">
      <c r="A20" s="141"/>
      <c r="B20" s="3" t="s">
        <v>2</v>
      </c>
      <c r="C20" s="146" t="s">
        <v>3</v>
      </c>
      <c r="D20" s="146"/>
      <c r="E20" s="146" t="s">
        <v>4</v>
      </c>
      <c r="F20" s="146"/>
      <c r="G20" s="4" t="s">
        <v>5</v>
      </c>
      <c r="H20" s="140" t="s">
        <v>6</v>
      </c>
    </row>
    <row r="21" spans="1:8">
      <c r="A21" s="142"/>
      <c r="B21" s="5" t="s">
        <v>28</v>
      </c>
      <c r="C21" s="6" t="s">
        <v>7</v>
      </c>
      <c r="D21" s="7" t="s">
        <v>8</v>
      </c>
      <c r="E21" s="7" t="s">
        <v>7</v>
      </c>
      <c r="F21" s="7" t="s">
        <v>9</v>
      </c>
      <c r="G21" s="8" t="s">
        <v>10</v>
      </c>
      <c r="H21" s="142"/>
    </row>
    <row r="22" spans="1:8">
      <c r="A22" s="42" t="s">
        <v>32</v>
      </c>
      <c r="B22" s="108">
        <v>1500</v>
      </c>
      <c r="C22" s="26"/>
      <c r="D22" s="27"/>
      <c r="E22" s="27"/>
      <c r="F22" s="27"/>
      <c r="G22" s="27"/>
      <c r="H22" s="25">
        <f>SUM(C22:G22)</f>
        <v>0</v>
      </c>
    </row>
  </sheetData>
  <mergeCells count="27">
    <mergeCell ref="A19:A21"/>
    <mergeCell ref="C19:H19"/>
    <mergeCell ref="C20:D20"/>
    <mergeCell ref="E20:F20"/>
    <mergeCell ref="H20:H21"/>
    <mergeCell ref="A1:H1"/>
    <mergeCell ref="A2:H2"/>
    <mergeCell ref="A3:A5"/>
    <mergeCell ref="C3:H3"/>
    <mergeCell ref="C4:D4"/>
    <mergeCell ref="E4:F4"/>
    <mergeCell ref="H4:H5"/>
    <mergeCell ref="A11:A13"/>
    <mergeCell ref="C11:H11"/>
    <mergeCell ref="C12:D12"/>
    <mergeCell ref="E12:F12"/>
    <mergeCell ref="H12:H13"/>
    <mergeCell ref="A7:A9"/>
    <mergeCell ref="C7:H7"/>
    <mergeCell ref="C8:D8"/>
    <mergeCell ref="E8:F8"/>
    <mergeCell ref="H8:H9"/>
    <mergeCell ref="A15:A17"/>
    <mergeCell ref="C15:H15"/>
    <mergeCell ref="C16:D16"/>
    <mergeCell ref="E16:F16"/>
    <mergeCell ref="H16:H17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รายเดือน</vt:lpstr>
      <vt:lpstr>รวม 1 -4</vt:lpstr>
      <vt:lpstr>ห้องเรียนเณร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dtech dole01</cp:lastModifiedBy>
  <cp:lastPrinted>2025-10-12T08:58:14Z</cp:lastPrinted>
  <dcterms:created xsi:type="dcterms:W3CDTF">2023-11-02T11:27:57Z</dcterms:created>
  <dcterms:modified xsi:type="dcterms:W3CDTF">2026-06-26T06:18:41Z</dcterms:modified>
</cp:coreProperties>
</file>